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2va-cfs-usr0.jgk.be.ch\usr0\UserHomes\MN3D\Z_SYSTEMS\RedirectedFolders\Documents\"/>
    </mc:Choice>
  </mc:AlternateContent>
  <xr:revisionPtr revIDLastSave="0" documentId="13_ncr:1_{7A2168C7-1DAB-4518-B9C9-0ADCC95A61EF}" xr6:coauthVersionLast="47" xr6:coauthVersionMax="47" xr10:uidLastSave="{00000000-0000-0000-0000-000000000000}"/>
  <bookViews>
    <workbookView xWindow="-120" yWindow="-120" windowWidth="29040" windowHeight="17640" tabRatio="791" activeTab="1" xr2:uid="{00000000-000D-0000-FFFF-FFFF00000000}"/>
  </bookViews>
  <sheets>
    <sheet name="Contenu" sheetId="19" r:id="rId1"/>
    <sheet name="Données de base" sheetId="5" r:id="rId2"/>
    <sheet name="Compte global" sheetId="7" r:id="rId3"/>
    <sheet name="Compte général" sheetId="18" r:id="rId4"/>
    <sheet name="FS alim. eau" sheetId="9" r:id="rId5"/>
    <sheet name="FS trait. eaux usées" sheetId="8" r:id="rId6"/>
    <sheet name="FS MV_3" sheetId="10" r:id="rId7"/>
    <sheet name="FS MV_4" sheetId="11" r:id="rId8"/>
    <sheet name="FS gestion déchets" sheetId="12" r:id="rId9"/>
    <sheet name="FS service du feu" sheetId="13" r:id="rId10"/>
    <sheet name="FS_3" sheetId="14" r:id="rId11"/>
    <sheet name="FS_4" sheetId="15" r:id="rId12"/>
    <sheet name="FS_5" sheetId="16" r:id="rId13"/>
    <sheet name="FS_6" sheetId="17" r:id="rId14"/>
    <sheet name="offene Fragen" sheetId="6" state="veryHidden" r:id="rId15"/>
  </sheets>
  <definedNames>
    <definedName name="ANREDE" localSheetId="0">Contenu!$D$11</definedName>
    <definedName name="_xlnm.Print_Area" localSheetId="2">'Compte global'!$A$1:$D$167</definedName>
    <definedName name="_xlnm.Print_Area" localSheetId="1">'Données de base'!$A$1:$G$144</definedName>
    <definedName name="_xlnm.Print_Titles" localSheetId="3">'Compte général'!$9:$9</definedName>
    <definedName name="_xlnm.Print_Titles" localSheetId="2">'Compte global'!$9:$9</definedName>
    <definedName name="_xlnm.Print_Titles" localSheetId="4">'FS alim. eau'!$9:$9</definedName>
    <definedName name="_xlnm.Print_Titles" localSheetId="8">'FS gestion déchets'!$9:$9</definedName>
    <definedName name="_xlnm.Print_Titles" localSheetId="6">'FS MV_3'!$9:$9</definedName>
    <definedName name="_xlnm.Print_Titles" localSheetId="7">'FS MV_4'!$9:$9</definedName>
    <definedName name="_xlnm.Print_Titles" localSheetId="9">'FS service du feu'!$9:$9</definedName>
    <definedName name="_xlnm.Print_Titles" localSheetId="5">'FS trait. eaux usées'!$9:$9</definedName>
    <definedName name="_xlnm.Print_Titles" localSheetId="10">FS_3!$9:$9</definedName>
    <definedName name="_xlnm.Print_Titles" localSheetId="11">FS_4!$9:$9</definedName>
    <definedName name="_xlnm.Print_Titles" localSheetId="12">FS_5!$9:$9</definedName>
    <definedName name="_xlnm.Print_Titles" localSheetId="13">FS_6!$9:$9</definedName>
    <definedName name="OLE_LINK1" localSheetId="0">Contenu!$A$1</definedName>
    <definedName name="OLE_LINK11" localSheetId="0">Contenu!$A$3</definedName>
    <definedName name="OLE_LINK3" localSheetId="0">Contenu!$M$29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7" l="1"/>
  <c r="D13" i="16"/>
  <c r="D13" i="15"/>
  <c r="D13" i="14"/>
  <c r="D13" i="13"/>
  <c r="D13" i="12"/>
  <c r="D13" i="11"/>
  <c r="D13" i="10"/>
  <c r="D13" i="8"/>
  <c r="D13" i="9"/>
  <c r="D13" i="18"/>
  <c r="D16" i="12" l="1"/>
  <c r="D18" i="8"/>
  <c r="D18" i="9"/>
  <c r="D15" i="12" l="1"/>
  <c r="D17" i="8"/>
  <c r="D17" i="9"/>
  <c r="D16" i="18" l="1"/>
  <c r="D14" i="17" l="1"/>
  <c r="D14" i="16"/>
  <c r="D14" i="15"/>
  <c r="D14" i="14"/>
  <c r="D14" i="13"/>
  <c r="D14" i="12"/>
  <c r="D15" i="11"/>
  <c r="D14" i="11"/>
  <c r="D14" i="10"/>
  <c r="D15" i="10"/>
  <c r="D15" i="8"/>
  <c r="D15" i="9" l="1"/>
  <c r="D28" i="13" l="1"/>
  <c r="D31" i="13"/>
  <c r="D33" i="12"/>
  <c r="D30" i="12"/>
  <c r="D27" i="13"/>
  <c r="D29" i="12"/>
  <c r="D18" i="13"/>
  <c r="D20" i="12"/>
  <c r="D17" i="13"/>
  <c r="D19" i="12"/>
  <c r="D12" i="13"/>
  <c r="D12" i="12"/>
  <c r="D15" i="13" l="1"/>
  <c r="D17" i="12"/>
  <c r="D32" i="13"/>
  <c r="D19" i="13"/>
  <c r="D21" i="13" l="1"/>
  <c r="D29" i="13"/>
  <c r="D34" i="13" s="1"/>
  <c r="D32" i="18"/>
  <c r="D33" i="18" s="1"/>
  <c r="D31" i="7" l="1"/>
  <c r="D31" i="17" l="1"/>
  <c r="D28" i="17"/>
  <c r="D27" i="17"/>
  <c r="D18" i="17"/>
  <c r="D17" i="17"/>
  <c r="D12" i="17"/>
  <c r="C5" i="17"/>
  <c r="C3" i="17"/>
  <c r="C1" i="17"/>
  <c r="D31" i="16"/>
  <c r="D28" i="16"/>
  <c r="D27" i="16"/>
  <c r="D18" i="16"/>
  <c r="D17" i="16"/>
  <c r="D12" i="16"/>
  <c r="C5" i="16"/>
  <c r="C3" i="16"/>
  <c r="C1" i="16"/>
  <c r="D31" i="15"/>
  <c r="D28" i="15"/>
  <c r="D27" i="15"/>
  <c r="D18" i="15"/>
  <c r="D17" i="15"/>
  <c r="D12" i="15"/>
  <c r="C5" i="15"/>
  <c r="C3" i="15"/>
  <c r="C1" i="15"/>
  <c r="D31" i="14"/>
  <c r="D28" i="14"/>
  <c r="D27" i="14"/>
  <c r="D18" i="14"/>
  <c r="D17" i="14"/>
  <c r="D12" i="14"/>
  <c r="C5" i="14"/>
  <c r="C3" i="14"/>
  <c r="C1" i="14"/>
  <c r="C5" i="12"/>
  <c r="C3" i="12"/>
  <c r="C1" i="12"/>
  <c r="D44" i="11"/>
  <c r="D46" i="11" s="1"/>
  <c r="D42" i="11"/>
  <c r="D33" i="11"/>
  <c r="D30" i="11"/>
  <c r="D29" i="11"/>
  <c r="D20" i="11"/>
  <c r="D19" i="11"/>
  <c r="D16" i="11"/>
  <c r="D12" i="11"/>
  <c r="C5" i="11"/>
  <c r="C3" i="11"/>
  <c r="C1" i="11"/>
  <c r="D44" i="10"/>
  <c r="D46" i="10" s="1"/>
  <c r="D42" i="10"/>
  <c r="D33" i="10"/>
  <c r="D30" i="10"/>
  <c r="D29" i="10"/>
  <c r="D20" i="10"/>
  <c r="D19" i="10"/>
  <c r="D16" i="10"/>
  <c r="D12" i="10"/>
  <c r="C5" i="10"/>
  <c r="C3" i="10"/>
  <c r="C1" i="10"/>
  <c r="D46" i="8"/>
  <c r="D48" i="8" s="1"/>
  <c r="D44" i="8"/>
  <c r="D35" i="8"/>
  <c r="D32" i="8"/>
  <c r="D31" i="8"/>
  <c r="D22" i="8"/>
  <c r="D21" i="8"/>
  <c r="D16" i="8"/>
  <c r="D14" i="8"/>
  <c r="D12" i="8"/>
  <c r="C5" i="8"/>
  <c r="C3" i="8"/>
  <c r="C1" i="8"/>
  <c r="D46" i="9"/>
  <c r="D48" i="9" s="1"/>
  <c r="D44" i="9"/>
  <c r="D35" i="9"/>
  <c r="D32" i="9"/>
  <c r="D31" i="9"/>
  <c r="D22" i="9"/>
  <c r="D21" i="9"/>
  <c r="D16" i="9"/>
  <c r="D14" i="9"/>
  <c r="D12" i="9"/>
  <c r="C5" i="9"/>
  <c r="C3" i="9"/>
  <c r="C1" i="9"/>
  <c r="D23" i="18"/>
  <c r="D22" i="18"/>
  <c r="D19" i="18"/>
  <c r="D18" i="18"/>
  <c r="D17" i="18"/>
  <c r="D15" i="18"/>
  <c r="D14" i="18"/>
  <c r="D12" i="18"/>
  <c r="C5" i="18"/>
  <c r="C3" i="18"/>
  <c r="C1" i="18"/>
  <c r="D165" i="7"/>
  <c r="D167" i="7" s="1"/>
  <c r="D162" i="7"/>
  <c r="D161" i="7"/>
  <c r="D160" i="7"/>
  <c r="D159" i="7"/>
  <c r="D150" i="7"/>
  <c r="D149" i="7"/>
  <c r="D148" i="7"/>
  <c r="D145" i="7"/>
  <c r="D144" i="7"/>
  <c r="D143" i="7"/>
  <c r="D142" i="7"/>
  <c r="D141" i="7"/>
  <c r="D140" i="7"/>
  <c r="D123" i="7"/>
  <c r="D125" i="7" s="1"/>
  <c r="D120" i="7"/>
  <c r="D119" i="7"/>
  <c r="D108" i="7"/>
  <c r="D107" i="7"/>
  <c r="D106" i="7"/>
  <c r="D105" i="7"/>
  <c r="D104" i="7"/>
  <c r="D103" i="7"/>
  <c r="D94" i="7"/>
  <c r="D93" i="7"/>
  <c r="D92" i="7"/>
  <c r="D91" i="7"/>
  <c r="D90" i="7"/>
  <c r="D89" i="7"/>
  <c r="D88" i="7"/>
  <c r="D87" i="7"/>
  <c r="D86" i="7"/>
  <c r="D84" i="7"/>
  <c r="D73" i="7"/>
  <c r="D72" i="7"/>
  <c r="D71" i="7"/>
  <c r="D70" i="7"/>
  <c r="D61" i="7"/>
  <c r="D60" i="7"/>
  <c r="D59" i="7"/>
  <c r="D58" i="7"/>
  <c r="D57" i="7"/>
  <c r="D54" i="7"/>
  <c r="D53" i="7"/>
  <c r="D44" i="7"/>
  <c r="D43" i="7"/>
  <c r="D40" i="7"/>
  <c r="D39" i="7"/>
  <c r="D38" i="7"/>
  <c r="D37" i="7"/>
  <c r="D36" i="7"/>
  <c r="D35" i="7"/>
  <c r="D34" i="7"/>
  <c r="D33" i="7"/>
  <c r="D32" i="7"/>
  <c r="D22" i="7"/>
  <c r="D21" i="7"/>
  <c r="D20" i="7"/>
  <c r="D19" i="7"/>
  <c r="D18" i="7"/>
  <c r="D17" i="7"/>
  <c r="D16" i="7"/>
  <c r="D13" i="7"/>
  <c r="D12" i="7"/>
  <c r="C5" i="7"/>
  <c r="C3" i="7"/>
  <c r="C1" i="7"/>
  <c r="D19" i="8" l="1"/>
  <c r="D19" i="9"/>
  <c r="D15" i="15"/>
  <c r="D15" i="17"/>
  <c r="D17" i="11"/>
  <c r="D15" i="14"/>
  <c r="D20" i="18"/>
  <c r="D17" i="10"/>
  <c r="D15" i="16"/>
  <c r="D32" i="16"/>
  <c r="D34" i="16" s="1"/>
  <c r="D23" i="9"/>
  <c r="D19" i="17"/>
  <c r="D21" i="17" s="1"/>
  <c r="D24" i="18"/>
  <c r="D32" i="14"/>
  <c r="D62" i="7"/>
  <c r="D76" i="7" s="1"/>
  <c r="D41" i="7"/>
  <c r="D131" i="7" s="1"/>
  <c r="D109" i="7"/>
  <c r="D45" i="7"/>
  <c r="D74" i="7"/>
  <c r="D146" i="7"/>
  <c r="D23" i="8"/>
  <c r="D25" i="8" s="1"/>
  <c r="D21" i="11"/>
  <c r="D21" i="12"/>
  <c r="D23" i="12" s="1"/>
  <c r="D19" i="14"/>
  <c r="D21" i="14" s="1"/>
  <c r="D32" i="15"/>
  <c r="D34" i="15" s="1"/>
  <c r="D19" i="16"/>
  <c r="D163" i="7"/>
  <c r="D32" i="17"/>
  <c r="D14" i="7"/>
  <c r="D55" i="7"/>
  <c r="D121" i="7"/>
  <c r="D151" i="7"/>
  <c r="D153" i="7" s="1"/>
  <c r="D21" i="10"/>
  <c r="D19" i="15"/>
  <c r="D23" i="7"/>
  <c r="D35" i="18" s="1"/>
  <c r="D37" i="18" s="1"/>
  <c r="D95" i="7"/>
  <c r="D97" i="7" s="1"/>
  <c r="D33" i="9"/>
  <c r="D36" i="9"/>
  <c r="D33" i="8"/>
  <c r="D36" i="8"/>
  <c r="D34" i="11"/>
  <c r="D34" i="12"/>
  <c r="D29" i="16"/>
  <c r="D29" i="17"/>
  <c r="D29" i="15"/>
  <c r="D31" i="10"/>
  <c r="D29" i="14"/>
  <c r="D31" i="12"/>
  <c r="D31" i="11"/>
  <c r="D34" i="10"/>
  <c r="D36" i="10" s="1"/>
  <c r="D21" i="16" l="1"/>
  <c r="D23" i="11"/>
  <c r="D25" i="9"/>
  <c r="D21" i="15"/>
  <c r="D47" i="7"/>
  <c r="D23" i="10"/>
  <c r="D26" i="18"/>
  <c r="D34" i="14"/>
  <c r="D34" i="17"/>
  <c r="D36" i="12"/>
  <c r="D78" i="7"/>
  <c r="D36" i="11"/>
  <c r="D64" i="7"/>
  <c r="D111" i="7"/>
  <c r="D113" i="7" s="1"/>
  <c r="D133" i="7"/>
  <c r="D135" i="7" s="1"/>
  <c r="D25" i="7"/>
  <c r="D38" i="8"/>
  <c r="D38" i="9"/>
</calcChain>
</file>

<file path=xl/sharedStrings.xml><?xml version="1.0" encoding="utf-8"?>
<sst xmlns="http://schemas.openxmlformats.org/spreadsheetml/2006/main" count="1011" uniqueCount="376">
  <si>
    <t>Aktiven</t>
  </si>
  <si>
    <t>Passiven</t>
  </si>
  <si>
    <t>Aufwand</t>
  </si>
  <si>
    <t>Ertrag</t>
  </si>
  <si>
    <t>Investitionsrechnung</t>
  </si>
  <si>
    <t>Ausgaben</t>
  </si>
  <si>
    <t>Einnahmen</t>
  </si>
  <si>
    <t>+</t>
  </si>
  <si>
    <t>-</t>
  </si>
  <si>
    <t>Bilanz</t>
  </si>
  <si>
    <t>Erfolgsrechnung</t>
  </si>
  <si>
    <t>Sachgruppe</t>
  </si>
  <si>
    <t>passivierte Investitionsbeiträge</t>
  </si>
  <si>
    <t>Für die Berechnung der Finanzkennzahlen nicht gefunden…</t>
  </si>
  <si>
    <t>Auflösung passivierte Investitionsbeiträge</t>
  </si>
  <si>
    <t>zusätzliche Abschreibungen Darlehen/Be-teiligungen/Investitionsbeiträge</t>
  </si>
  <si>
    <t>zusätzliche Auflösung passivierte Investitionsbeiträge</t>
  </si>
  <si>
    <t>ausserordentlicher Personalaufwand</t>
  </si>
  <si>
    <t>ausserord. Sach- und Betriebsaufwand</t>
  </si>
  <si>
    <t>ausserord. Finanzaufwand (geldflusswirksam)</t>
  </si>
  <si>
    <t>ausserord. Transferaufwand</t>
  </si>
  <si>
    <t>Durchlaufende Investitionsbeiträge  (werden nicht bilanziert!)</t>
  </si>
  <si>
    <t>+/-</t>
  </si>
  <si>
    <t>3300.xx</t>
  </si>
  <si>
    <t>3301.xx</t>
  </si>
  <si>
    <t>9011.xx</t>
  </si>
  <si>
    <t>3510.1x</t>
  </si>
  <si>
    <t>3510.5x</t>
  </si>
  <si>
    <t>3300.9x</t>
  </si>
  <si>
    <t>4510.xx</t>
  </si>
  <si>
    <t>xxxx</t>
  </si>
  <si>
    <t>9010.xx</t>
  </si>
  <si>
    <t>6900.xx</t>
  </si>
  <si>
    <t>9300.4622.7</t>
  </si>
  <si>
    <t>9300.4621.5</t>
  </si>
  <si>
    <t>9300.4621.6</t>
  </si>
  <si>
    <t>9300.3622.7</t>
  </si>
  <si>
    <t>4622/3622</t>
  </si>
  <si>
    <t>2930x</t>
  </si>
  <si>
    <t>9001</t>
  </si>
  <si>
    <t>9031</t>
  </si>
  <si>
    <t>Commune</t>
  </si>
  <si>
    <t>Année</t>
  </si>
  <si>
    <t>Degré d'autofinancement (DA)</t>
  </si>
  <si>
    <t>Amortissement du patrimoine administratif</t>
  </si>
  <si>
    <t>= Autofinancement</t>
  </si>
  <si>
    <t>Report de dépenses au bilan</t>
  </si>
  <si>
    <t>Report de recettes au bilan</t>
  </si>
  <si>
    <t>= Investissements nets</t>
  </si>
  <si>
    <t>= Degré d'autofinancement (DA)</t>
  </si>
  <si>
    <t>Taux de couverture des coûts (TCC)</t>
  </si>
  <si>
    <t>= Revenus sans résultat de l'exercice</t>
  </si>
  <si>
    <t>= Charges sans le résultat de l'exercice</t>
  </si>
  <si>
    <t>= Taux de couverture des coûts (TCC)</t>
  </si>
  <si>
    <t>Groupe de matières</t>
  </si>
  <si>
    <t>Montant en CHF</t>
  </si>
  <si>
    <t>= Revenus sans le résultat de l'exercice</t>
  </si>
  <si>
    <t xml:space="preserve">= Revenus sans le résultat de l'exercice </t>
  </si>
  <si>
    <t xml:space="preserve">= Degré d'autofinancement (DA) </t>
  </si>
  <si>
    <t>Quotient du maintien de la valeur (QMV)</t>
  </si>
  <si>
    <t>=  Quotient du maintien de la valeur (QMV)</t>
  </si>
  <si>
    <t>=  Autofinancement</t>
  </si>
  <si>
    <t>Excédent de charges alimentation en eau</t>
  </si>
  <si>
    <t>Excédent de charges traitement des eaux usées</t>
  </si>
  <si>
    <r>
      <t>Degré d'autofinancemen</t>
    </r>
    <r>
      <rPr>
        <b/>
        <sz val="11"/>
        <color theme="1"/>
        <rFont val="Arial"/>
        <family val="2"/>
      </rPr>
      <t>t (DA)</t>
    </r>
  </si>
  <si>
    <t>Clôture du compte général</t>
  </si>
  <si>
    <t>Rectifications, prêts PA</t>
  </si>
  <si>
    <t>Rectifications, participations PA</t>
  </si>
  <si>
    <t>Amortissements, subventions d'investissement</t>
  </si>
  <si>
    <t>Attributions aux capitaux propres</t>
  </si>
  <si>
    <t>Prélèvements sur les capitaux propres</t>
  </si>
  <si>
    <t>Revalorisations PA</t>
  </si>
  <si>
    <t>Report de dépenses financées par les impôts au bilan</t>
  </si>
  <si>
    <t>Report de recettes financées par les impôts au bilan</t>
  </si>
  <si>
    <r>
      <t>= Degré d'autofinancemen</t>
    </r>
    <r>
      <rPr>
        <b/>
        <sz val="10"/>
        <color theme="1"/>
        <rFont val="Arial"/>
        <family val="2"/>
      </rPr>
      <t>t (DA)</t>
    </r>
  </si>
  <si>
    <r>
      <t>Quotient de l'excédent du bilan</t>
    </r>
    <r>
      <rPr>
        <b/>
        <sz val="11"/>
        <color theme="1"/>
        <rFont val="Arial"/>
        <family val="2"/>
      </rPr>
      <t xml:space="preserve"> (QEB)</t>
    </r>
  </si>
  <si>
    <t>= Impôts directs PP et PM et péréquation financière</t>
  </si>
  <si>
    <r>
      <t xml:space="preserve">= Quotient de l'excédent du bilan </t>
    </r>
    <r>
      <rPr>
        <b/>
        <sz val="10"/>
        <color theme="1"/>
        <rFont val="Arial"/>
        <family val="2"/>
      </rPr>
      <t>(QEB)</t>
    </r>
    <r>
      <rPr>
        <b/>
        <sz val="10"/>
        <rFont val="Arial"/>
        <family val="2"/>
      </rPr>
      <t xml:space="preserve">  </t>
    </r>
  </si>
  <si>
    <r>
      <t xml:space="preserve">Quotient d'endettement net </t>
    </r>
    <r>
      <rPr>
        <b/>
        <sz val="11"/>
        <color theme="1"/>
        <rFont val="Arial"/>
        <family val="2"/>
      </rPr>
      <t xml:space="preserve"> (QEN)</t>
    </r>
  </si>
  <si>
    <t>Capitaux de tiers</t>
  </si>
  <si>
    <t>Patrimoine financier</t>
  </si>
  <si>
    <t>Impôts directs, personnes physiques (PP)</t>
  </si>
  <si>
    <t>Impôts directs, personnes morales (PM)</t>
  </si>
  <si>
    <t>Dotation minimale</t>
  </si>
  <si>
    <t>Prestation complémentaire géo-topographique</t>
  </si>
  <si>
    <t>Prestation complémentaire socio-démographique</t>
  </si>
  <si>
    <r>
      <t>= Quotient d'endettement net</t>
    </r>
    <r>
      <rPr>
        <b/>
        <sz val="10"/>
        <color theme="1"/>
        <rFont val="Arial"/>
        <family val="2"/>
      </rPr>
      <t xml:space="preserve"> (QEN)</t>
    </r>
  </si>
  <si>
    <r>
      <t>Degré d'autofinancement</t>
    </r>
    <r>
      <rPr>
        <b/>
        <sz val="11"/>
        <color theme="1"/>
        <rFont val="Arial"/>
        <family val="2"/>
      </rPr>
      <t xml:space="preserve"> (DA)</t>
    </r>
  </si>
  <si>
    <t>Attributions aux fonds et financements spéciaux</t>
  </si>
  <si>
    <t>Prélèvements sur les fonds et financements spéciaux</t>
  </si>
  <si>
    <t>Rectifications, prêts du patrimoine administratif</t>
  </si>
  <si>
    <t>Rectifications, participations du patrimoine administratif</t>
  </si>
  <si>
    <t>Dépenses reportées au bilan</t>
  </si>
  <si>
    <t>Recettes reportées au bilan</t>
  </si>
  <si>
    <r>
      <t>Quotité de la charge des intérêts (</t>
    </r>
    <r>
      <rPr>
        <b/>
        <sz val="11"/>
        <color theme="1"/>
        <rFont val="Arial"/>
        <family val="2"/>
      </rPr>
      <t>QChI)</t>
    </r>
  </si>
  <si>
    <t>Charges d'intérêts</t>
  </si>
  <si>
    <t>Revenus des intérêts</t>
  </si>
  <si>
    <t>Revenus du compte de résultats</t>
  </si>
  <si>
    <t>Subventions à redistribuer</t>
  </si>
  <si>
    <t>Imputations internes</t>
  </si>
  <si>
    <t>Prélèvements sur la réserve liée à la réévaluation</t>
  </si>
  <si>
    <r>
      <t>= Quotité de la charge des intérêt</t>
    </r>
    <r>
      <rPr>
        <b/>
        <sz val="10"/>
        <color theme="1"/>
        <rFont val="Arial"/>
        <family val="2"/>
      </rPr>
      <t>s (QChI)</t>
    </r>
    <r>
      <rPr>
        <b/>
        <sz val="10"/>
        <rFont val="Arial"/>
        <family val="2"/>
      </rPr>
      <t xml:space="preserve"> </t>
    </r>
  </si>
  <si>
    <r>
      <t>Dette brute par rapport aux revenus</t>
    </r>
    <r>
      <rPr>
        <b/>
        <sz val="11"/>
        <color theme="1"/>
        <rFont val="Arial"/>
        <family val="2"/>
      </rPr>
      <t xml:space="preserve"> (DB/R) </t>
    </r>
  </si>
  <si>
    <t>Engagements courants</t>
  </si>
  <si>
    <t>Engagements financiers à court terme</t>
  </si>
  <si>
    <t>Instruments financiers dérivés</t>
  </si>
  <si>
    <t>Engagements financiers à long terme</t>
  </si>
  <si>
    <t>= Dette brute</t>
  </si>
  <si>
    <r>
      <t>= Dette brute par rapport aux revenu</t>
    </r>
    <r>
      <rPr>
        <b/>
        <sz val="10"/>
        <color theme="1"/>
        <rFont val="Arial"/>
        <family val="2"/>
      </rPr>
      <t>s (DB/R)</t>
    </r>
  </si>
  <si>
    <r>
      <t xml:space="preserve">Quotité d'investissement </t>
    </r>
    <r>
      <rPr>
        <b/>
        <sz val="11"/>
        <color theme="1"/>
        <rFont val="Arial"/>
        <family val="2"/>
      </rPr>
      <t xml:space="preserve">(QInv)  </t>
    </r>
  </si>
  <si>
    <t>Charges de personnel</t>
  </si>
  <si>
    <t>Charges de biens et services et autres charges d'exploitation</t>
  </si>
  <si>
    <t>Rectifications sur créances</t>
  </si>
  <si>
    <t>Charges financières</t>
  </si>
  <si>
    <t>Charges de transfert</t>
  </si>
  <si>
    <r>
      <t>Quotité de la charge financière</t>
    </r>
    <r>
      <rPr>
        <b/>
        <sz val="11"/>
        <color theme="1"/>
        <rFont val="Arial"/>
        <family val="2"/>
      </rPr>
      <t xml:space="preserve"> (QChF)</t>
    </r>
  </si>
  <si>
    <r>
      <t>= Quotité de la charge financière</t>
    </r>
    <r>
      <rPr>
        <b/>
        <sz val="10"/>
        <color theme="1"/>
        <rFont val="Arial"/>
        <family val="2"/>
      </rPr>
      <t xml:space="preserve"> (QChF) </t>
    </r>
  </si>
  <si>
    <r>
      <t>Endettement net en francs par habitant</t>
    </r>
    <r>
      <rPr>
        <b/>
        <sz val="11"/>
        <color theme="1"/>
        <rFont val="Arial"/>
        <family val="2"/>
      </rPr>
      <t xml:space="preserve"> (E/H)</t>
    </r>
    <r>
      <rPr>
        <b/>
        <sz val="11"/>
        <rFont val="Arial"/>
        <family val="2"/>
      </rPr>
      <t xml:space="preserve"> </t>
    </r>
  </si>
  <si>
    <r>
      <t xml:space="preserve">= Endettement net en francs par habitant </t>
    </r>
    <r>
      <rPr>
        <b/>
        <sz val="10"/>
        <color theme="1"/>
        <rFont val="Arial"/>
        <family val="2"/>
      </rPr>
      <t xml:space="preserve">(E/H) </t>
    </r>
  </si>
  <si>
    <r>
      <t>Quotité d'autofinancement</t>
    </r>
    <r>
      <rPr>
        <b/>
        <sz val="11"/>
        <color theme="1"/>
        <rFont val="Arial"/>
        <family val="2"/>
      </rPr>
      <t xml:space="preserve"> (QA)</t>
    </r>
  </si>
  <si>
    <r>
      <t>= Quotité d'autofinancemen</t>
    </r>
    <r>
      <rPr>
        <b/>
        <sz val="10"/>
        <color theme="1"/>
        <rFont val="Arial"/>
        <family val="2"/>
      </rPr>
      <t>t (QA)</t>
    </r>
  </si>
  <si>
    <t>Gains réalisés PF</t>
  </si>
  <si>
    <t>Revenus de participations PF</t>
  </si>
  <si>
    <t>Revenus des biens-fonds PF</t>
  </si>
  <si>
    <t>Rectifications, immobilisations PF</t>
  </si>
  <si>
    <t>= Charges financières nettes</t>
  </si>
  <si>
    <t>Impôts sur le revenu, personnes physiques (PP)</t>
  </si>
  <si>
    <t>Autres impôts directs</t>
  </si>
  <si>
    <t>= Quotité de la charge des intérêts nets (QChIN)</t>
  </si>
  <si>
    <t>Capitaux propres</t>
  </si>
  <si>
    <t>Financements spéciaux, engagements (+) et avances (-)</t>
  </si>
  <si>
    <t>Bilan</t>
  </si>
  <si>
    <t>Actif</t>
  </si>
  <si>
    <t>Compte de résultats</t>
  </si>
  <si>
    <t>Charges</t>
  </si>
  <si>
    <t>Excédent de charges, gestion des déchets</t>
  </si>
  <si>
    <t>Compte des investissements</t>
  </si>
  <si>
    <t>Dépenses</t>
  </si>
  <si>
    <r>
      <t>Report au passif du bilan</t>
    </r>
    <r>
      <rPr>
        <sz val="10"/>
        <color rgb="FFFF0000"/>
        <rFont val="Arial"/>
        <family val="2"/>
      </rPr>
      <t xml:space="preserve"> </t>
    </r>
  </si>
  <si>
    <t>Recettes reportées au bilan, gestion des déchets</t>
  </si>
  <si>
    <t>Passif</t>
  </si>
  <si>
    <t>Excédent/découvert du bilan*</t>
  </si>
  <si>
    <t>Revenus</t>
  </si>
  <si>
    <t>Recettes</t>
  </si>
  <si>
    <t xml:space="preserve">Report à l'actif du bilan </t>
  </si>
  <si>
    <t>Dépenses reportées au bilan, gestion des déchets</t>
  </si>
  <si>
    <t>Résultat annuel (excédent de charges)</t>
  </si>
  <si>
    <t>Excédent de charges, autres capitaux propres affectés</t>
  </si>
  <si>
    <t>Excédent de charges, FS MV n° 3</t>
  </si>
  <si>
    <t>Excédent de charges, FS MV n° 4</t>
  </si>
  <si>
    <t>Excédent de charges, FS n° 3</t>
  </si>
  <si>
    <t>Excédent de charges, FS n° 4</t>
  </si>
  <si>
    <t>Excédent de charges, FS n° 5</t>
  </si>
  <si>
    <t>Excédent de charges, FS n° 6</t>
  </si>
  <si>
    <t>Réduction des disparités</t>
  </si>
  <si>
    <t>Excédent de charges, service du feu (seul. FS "normal")</t>
  </si>
  <si>
    <t>Amortissements planifiés, alimentation en eau</t>
  </si>
  <si>
    <t>Amortissements planifiés, traitement des eaux usées</t>
  </si>
  <si>
    <t>Amortissements planifiés, FS MV n° 3</t>
  </si>
  <si>
    <t>Amortissements planifiés, FS MV n° 4</t>
  </si>
  <si>
    <t xml:space="preserve">Amortissements planifiés, gestion des déchets </t>
  </si>
  <si>
    <t>Amortissements planifiés, service du feu (seul. FS "normal")</t>
  </si>
  <si>
    <t xml:space="preserve">Amortissements planifiés, FS n° 3 </t>
  </si>
  <si>
    <t xml:space="preserve">Amortissements planifiés, FS n° 4 </t>
  </si>
  <si>
    <t xml:space="preserve">Amortissements planifiés, FS n° 5 </t>
  </si>
  <si>
    <t xml:space="preserve">Amortissements planifiés, FS n° 6 </t>
  </si>
  <si>
    <t>Amortissement PA existant, alimentation en eau</t>
  </si>
  <si>
    <t>Amortissement PA existant, traitement des eaux usées</t>
  </si>
  <si>
    <t>Amortissement PA existant, FS MV n° 3</t>
  </si>
  <si>
    <t>Amortissement PA existant, FS MV n° 4</t>
  </si>
  <si>
    <t>Amortissement PA existant, gestion des déchets</t>
  </si>
  <si>
    <t>Amortissement PA existant, service du feu (seul. FS "normal")</t>
  </si>
  <si>
    <t>Amortissement PA existant, FS n° 3</t>
  </si>
  <si>
    <t>Amortissement PA existant, FS n° 4</t>
  </si>
  <si>
    <t>Amortissement PA existant, FS n° 5</t>
  </si>
  <si>
    <t>Amortissement PA existant, FS n° 6</t>
  </si>
  <si>
    <t>Amortissements non planifiés, alimentation en eau</t>
  </si>
  <si>
    <t>Amortissements non planifiés, traitement des eaux usées</t>
  </si>
  <si>
    <t xml:space="preserve">Amortissements non planifiés, FS MV n° 3 </t>
  </si>
  <si>
    <t xml:space="preserve">Amortissements non planifiés, FS MV n° 4 </t>
  </si>
  <si>
    <t>Amortissements non planifiés, gestion des déchets</t>
  </si>
  <si>
    <t>Amortissements non planifiés, service du feu (seul. FS "normal")</t>
  </si>
  <si>
    <t xml:space="preserve">Amortissements non planifiés, FS n° 3 </t>
  </si>
  <si>
    <t xml:space="preserve">Amortissements non planifiés, FS n° 4 </t>
  </si>
  <si>
    <t xml:space="preserve">Amortissements non planifiés, FS n° 5 </t>
  </si>
  <si>
    <t xml:space="preserve">Amortissements non planifiés, FS n° 6 </t>
  </si>
  <si>
    <t>Attributions au FS MV, alim. en eau (valeur de remplacement)</t>
  </si>
  <si>
    <t>Attributions au FS MV n° 3 (valeur de remplacement)</t>
  </si>
  <si>
    <t>Attributions au FS MV n° 4 (valeur de remplacement)</t>
  </si>
  <si>
    <t>Attributions au FS MV, alim. en eau (taxes de raccordement)</t>
  </si>
  <si>
    <t>Recettes reportées au bilan, alimentation en eau</t>
  </si>
  <si>
    <t>Recettes reportées au bilan, traitement des eaux usées</t>
  </si>
  <si>
    <t xml:space="preserve">Recettes reportées au bilan, FS MV n° 3 </t>
  </si>
  <si>
    <t>Recettes reportées au bilan, FS MV n° 4</t>
  </si>
  <si>
    <t>Recettes reportées au bilan, service du feu (seul. FS "normal")</t>
  </si>
  <si>
    <t>Recettes reportées au bilan, FS n° 3</t>
  </si>
  <si>
    <t>Recettes reportées au bilan, FS n° 4</t>
  </si>
  <si>
    <t>Recettes reportées au bilan, FS n° 5</t>
  </si>
  <si>
    <t>Recettes reportées au bilan, FS n° 6</t>
  </si>
  <si>
    <t>Total de la valeur de remplacement, alimentation en eau</t>
  </si>
  <si>
    <t>Total de la valeur de remplacement, traitement des eaux usées</t>
  </si>
  <si>
    <t>Total de la valeur de remplacement, FS n° 3</t>
  </si>
  <si>
    <t>Total de la valeur de remplacement, FS n° 4</t>
  </si>
  <si>
    <t>Financements spéciaux, engagements (+) et avances (-)*</t>
  </si>
  <si>
    <t>Solde du FS MV, alimentation en eau</t>
  </si>
  <si>
    <t>Solde du FS MV, traitement des eaux usées</t>
  </si>
  <si>
    <t>Solde du FS MV n° 3</t>
  </si>
  <si>
    <t>Solde du FS MV n° 4</t>
  </si>
  <si>
    <t>* Attention au signe: (+) excédent, (-) découvert</t>
  </si>
  <si>
    <t>Revenus, alimentation en eau</t>
  </si>
  <si>
    <t>Revenus, traitement des eaux usées</t>
  </si>
  <si>
    <t>Revenus, FS MV n° 3</t>
  </si>
  <si>
    <t>Revenus, FS MV n° 4</t>
  </si>
  <si>
    <t>Revenus, gestion des déchets</t>
  </si>
  <si>
    <t>Revenus, service du feu</t>
  </si>
  <si>
    <t>Revenus, FS n° 3</t>
  </si>
  <si>
    <t>Revenus, FS n° 4</t>
  </si>
  <si>
    <t>Revenus, FS n° 5</t>
  </si>
  <si>
    <t>Revenus, FS n° 6</t>
  </si>
  <si>
    <t>Résultat annuel (excédent de revenus)</t>
  </si>
  <si>
    <t>Excédent de revenus, autres capitaux propres affectés</t>
  </si>
  <si>
    <t>Ind. forf. cantonale, compensation des charges de centre</t>
  </si>
  <si>
    <t>Excédent de revenus, alimentation en eau</t>
  </si>
  <si>
    <t>Excédent de revenus, traitement des eaux  usées</t>
  </si>
  <si>
    <t xml:space="preserve">Excédent de revenus, FS MV n° 3 </t>
  </si>
  <si>
    <t xml:space="preserve">Excédent de revenus, FS MV n° 4 </t>
  </si>
  <si>
    <t>Excédent de revenus, gestion des déchets</t>
  </si>
  <si>
    <t>Excédent de revenus, service du feu (seul. FS "normal")</t>
  </si>
  <si>
    <t>Excédent de revenus, FS n° 3</t>
  </si>
  <si>
    <t>Excédent de revenus, FS n° 4</t>
  </si>
  <si>
    <t>Excédent de revenus, FS n° 5</t>
  </si>
  <si>
    <t>Excédent de revenus, FS n° 6</t>
  </si>
  <si>
    <t>Prélèvements sur le FS MV, alimentation en eau</t>
  </si>
  <si>
    <t>Prélèvements sur le FS MV, traitement des eaux usées</t>
  </si>
  <si>
    <t>Prélèvements sur le FS MV n° 3</t>
  </si>
  <si>
    <t>Prélèvements sur le FS MV n° 4</t>
  </si>
  <si>
    <t>Dépenses reportées au bilan, alimentation en eau</t>
  </si>
  <si>
    <t>Dépenses reportées au bilan, traitement des eaux usées</t>
  </si>
  <si>
    <t xml:space="preserve">Dépenses reportées au bilan, FS MV n° 3 </t>
  </si>
  <si>
    <t>Dépenses reportées au bilan, FS MV n° 4</t>
  </si>
  <si>
    <t>Dépenses reportées au bilan, service feu (seul. FS "normal")</t>
  </si>
  <si>
    <t>Dépenses reportées au bilan, FS n° 3</t>
  </si>
  <si>
    <t>Dépenses reportées au bilan, FS n° 4</t>
  </si>
  <si>
    <t>Dépenses reportées au bilan, FS n° 5</t>
  </si>
  <si>
    <t>Dépenses reportées au bilan, FS n° 6</t>
  </si>
  <si>
    <t>Indicateurs financiers du compte global</t>
  </si>
  <si>
    <t>(Endettement net / impôts directs PP et PM et PF)</t>
  </si>
  <si>
    <t>Résultat du compte global</t>
  </si>
  <si>
    <t>Amortissement, subventions d'investissement</t>
  </si>
  <si>
    <t>(Autofinancement / investissements nets)</t>
  </si>
  <si>
    <t>= Charge nette des intérêts</t>
  </si>
  <si>
    <t>= Revenus courants</t>
  </si>
  <si>
    <t>(Charge nette des intérêts / revenus courants)</t>
  </si>
  <si>
    <t>(Dette brute / revenus courants)</t>
  </si>
  <si>
    <t>= Investissements bruts</t>
  </si>
  <si>
    <t>= Charges globales</t>
  </si>
  <si>
    <r>
      <t>= Quotité d'investissement</t>
    </r>
    <r>
      <rPr>
        <b/>
        <sz val="10"/>
        <color theme="1"/>
        <rFont val="Arial"/>
        <family val="2"/>
      </rPr>
      <t xml:space="preserve"> (QInv)</t>
    </r>
  </si>
  <si>
    <t>(Investissements bruts / charges globales)</t>
  </si>
  <si>
    <t>= Charge financière</t>
  </si>
  <si>
    <t>(Charge financière / revenus courants)</t>
  </si>
  <si>
    <t>= Endettement net</t>
  </si>
  <si>
    <t>Excédent / découvert du bilan</t>
  </si>
  <si>
    <t>= Excédent / découvert du bilan</t>
  </si>
  <si>
    <r>
      <t>Quotité de la charge des intérêts nets</t>
    </r>
    <r>
      <rPr>
        <b/>
        <sz val="11"/>
        <color theme="1"/>
        <rFont val="Arial"/>
        <family val="2"/>
      </rPr>
      <t xml:space="preserve"> (QChIN)</t>
    </r>
  </si>
  <si>
    <t>= Revenus fiscaux (impôts directs)</t>
  </si>
  <si>
    <t>(Charges financières nettes / revenus fiscaux)</t>
  </si>
  <si>
    <t>Préfinancement (MV), alimentation en eau</t>
  </si>
  <si>
    <t>Préfinancement (MV), traitement des eaux usées</t>
  </si>
  <si>
    <t>= Capitaux propres déterminants (CPD)</t>
  </si>
  <si>
    <t>= Capitaux propres déterminants par habitant (CPD/H)</t>
  </si>
  <si>
    <t>Amortissements du PA financé par les impôts</t>
  </si>
  <si>
    <t>Indicateurs financiers du FS "alimentation en eau"</t>
  </si>
  <si>
    <t>Excédent de revenus / charges, alimentation en eau</t>
  </si>
  <si>
    <t>Attributions au FS MV</t>
  </si>
  <si>
    <t>Prélèvements sur le FS MV</t>
  </si>
  <si>
    <t>Excédent de charges, alimentation en eau</t>
  </si>
  <si>
    <t xml:space="preserve">(Revenus sans résultat ex. / charges sans résultat ex.) </t>
  </si>
  <si>
    <t>Solde du maintien de la valeur, alimentation en eau</t>
  </si>
  <si>
    <t>Valeur de remplacement</t>
  </si>
  <si>
    <t>= Quotient du maintien de la valeur (QMV)</t>
  </si>
  <si>
    <t>(Solde du maintien de la valeur / valeur de remplacement)</t>
  </si>
  <si>
    <t>Indicateurs financiers du FS "traitement des eaux usées"</t>
  </si>
  <si>
    <t>Excédent de revenus/charges, traitement des eaux usées</t>
  </si>
  <si>
    <t>Excédent de charges, traitement des eaux usées</t>
  </si>
  <si>
    <t>Excédent de revenus, traitement des eaux usées</t>
  </si>
  <si>
    <t>Solde du maintien de la valeur, traitement des eaux usées</t>
  </si>
  <si>
    <t>Indicateurs financiers du FS MV n° 3</t>
  </si>
  <si>
    <t>Excédent de revenus / charges, FS MV n° 3</t>
  </si>
  <si>
    <t>Excédent de revenus, FS MV n° 3</t>
  </si>
  <si>
    <t>Solde du maintien de la valeur, FS MV n° 3</t>
  </si>
  <si>
    <t>Indicateurs financiers du FS MV n° 4</t>
  </si>
  <si>
    <t>Excédent de revenus / charges, FS MV n° 4</t>
  </si>
  <si>
    <t>Excédent de revenus, FS MV n° 4</t>
  </si>
  <si>
    <t>Solde du maintien de la valeur, FS MV n° 4</t>
  </si>
  <si>
    <t>Excédent de revenus / charges, gestion des déchets</t>
  </si>
  <si>
    <t>Excédent de revenus, traitement des déchets</t>
  </si>
  <si>
    <r>
      <t>Indicateurs financiers du FS "service du feu" (seulement si le FS est présenté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séparément, GM 29000) </t>
    </r>
  </si>
  <si>
    <t>Excédent de revenus / charges, service du feu</t>
  </si>
  <si>
    <t>Excédent de charges, service du feu</t>
  </si>
  <si>
    <t>Excédent de revenus, service du feu</t>
  </si>
  <si>
    <t>Indicateurs financiers du FS n° 3</t>
  </si>
  <si>
    <t>Excédents de revenus / charges, FS n° 3</t>
  </si>
  <si>
    <t>Indicateurs financiers du FS n° 4</t>
  </si>
  <si>
    <t>Excédents de revenus / charges, FS n° 4</t>
  </si>
  <si>
    <t>Indicateurs financiers du FS n° 5</t>
  </si>
  <si>
    <t>Excédents de revenus / charges, FS n° 5</t>
  </si>
  <si>
    <t>Indicateurs financiers du FS n° 6</t>
  </si>
  <si>
    <t>Excédents de revenus / charges, FS n° 6</t>
  </si>
  <si>
    <t>Annexe aux comptes annuels</t>
  </si>
  <si>
    <t>Indicateurs financiers du compte général</t>
  </si>
  <si>
    <t>Annexe aux cptes annuels</t>
  </si>
  <si>
    <t>Indicateurs financiers du FS "gestion des déchets"</t>
  </si>
  <si>
    <t xml:space="preserve">Prélèvements sur les capitaux propres </t>
  </si>
  <si>
    <t>Fonction</t>
  </si>
  <si>
    <t/>
  </si>
  <si>
    <t>366x.xx</t>
  </si>
  <si>
    <t>3893.xx</t>
  </si>
  <si>
    <t>4893.xx</t>
  </si>
  <si>
    <t xml:space="preserve">Amortissements, subventions d'investissement </t>
  </si>
  <si>
    <t>Amort. planifiés/non plan. de subv. d'inv., alimentation en eau</t>
  </si>
  <si>
    <t>Amort. planifiés/non plan. de subv. d'inv., traitement eaux usées</t>
  </si>
  <si>
    <t>Capitaux propres déterminants par habitant (CPD/H)</t>
  </si>
  <si>
    <t>Amortissement de subventions d'investissement</t>
  </si>
  <si>
    <t>Amort. de subv. d'invest., traitement des eaux usées</t>
  </si>
  <si>
    <t>Amort. de subv. d'invest., alimentation en eau</t>
  </si>
  <si>
    <t>Amort. planifiés/non planifiés de subv. d'inv., FS MV n° 3</t>
  </si>
  <si>
    <t>Amort. planifiés/non planifiés de subv. d'inv., FS MV n° 4</t>
  </si>
  <si>
    <t>Amort. planifiés/non plan. de subv. d'inv., gestion des déchets</t>
  </si>
  <si>
    <t>Amort. plan./non plan. subv. d'inv., serv. du feu (seul. FS "normal")</t>
  </si>
  <si>
    <t>Amort. planifiés/non planifiés de subv. d'inv., FS n° 3</t>
  </si>
  <si>
    <t>Amort. planifiés/non planifiés de subv. d'inv., FS n° 4</t>
  </si>
  <si>
    <t>Amort. planifiés/non planifiés de subv. d'inv., FS n° 5</t>
  </si>
  <si>
    <t>Amort. planifiés/non planifiés de subv. d'inv., FS n° 6</t>
  </si>
  <si>
    <t>Population résidante moyenne</t>
  </si>
  <si>
    <t>= Population résidante moyenne</t>
  </si>
  <si>
    <r>
      <t>Population résidante moyenne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>:</t>
    </r>
  </si>
  <si>
    <t>1) Conformément aux articles 7 LPFC et 5 OPFC, la population résidante moyenne est déterminée en additionnant les états mensuels de la population au dernier jour de chaque mois et en divisant la somme ainsi obtenue par douze.</t>
  </si>
  <si>
    <t>(Endettement net / population résidante moyenne)</t>
  </si>
  <si>
    <t>4490</t>
  </si>
  <si>
    <t>3898</t>
  </si>
  <si>
    <t>4898</t>
  </si>
  <si>
    <t>Attributions au FS «alimentation en eau» (art. 85a OCo)</t>
  </si>
  <si>
    <t>Attributions au FS «traitement des eaux usées» (art. 85a OCo)</t>
  </si>
  <si>
    <t>Attributions au FS «gestion des déchets» (art. 85a OCo)</t>
  </si>
  <si>
    <t>Prélèvements sur le FS «alimentation en eau» (art. 85a OCo)</t>
  </si>
  <si>
    <t>Prélèvements sur le FS «traitement des eaux usées» (art. 85a OCo)</t>
  </si>
  <si>
    <t>Prélèvements sur le FS «gestion des déchets» (art. 85a OCo)</t>
  </si>
  <si>
    <t>Généré par une formule:</t>
  </si>
  <si>
    <t>si l'autofinancement est négatif et que les investissements nets sont négatifs ou nuls</t>
  </si>
  <si>
    <t>3320.xx</t>
  </si>
  <si>
    <t>3321.xx</t>
  </si>
  <si>
    <t>Amortissements planifiés, immob. incorp., alimentation en eau</t>
  </si>
  <si>
    <t>Amortissements planifiés, immob. incorp., traitement des eaux usées</t>
  </si>
  <si>
    <t>Amortissements planifiés, immob. incorp., FS MV n° 3</t>
  </si>
  <si>
    <t>Amortissements planifiés, immob. incorp., FS MV n° 4</t>
  </si>
  <si>
    <t xml:space="preserve">Amortissements planifiés, immob. incorp., gestion des déchets </t>
  </si>
  <si>
    <t>Amortissements planifiés, immob. incorp., s. du feu (seul. FS "normal")</t>
  </si>
  <si>
    <t xml:space="preserve">Amortissements planifiés, immob. incorp., FS n° 3 </t>
  </si>
  <si>
    <t xml:space="preserve">Amortissements planifiés, immob. incorp., FS n° 4 </t>
  </si>
  <si>
    <t xml:space="preserve">Amortissements planifiés, immob. incorp., FS n° 5 </t>
  </si>
  <si>
    <t xml:space="preserve">Amortissements planifiés, immob. incorp., FS n° 6 </t>
  </si>
  <si>
    <t>Amortissements non planifiés, immob. incorp., alimentation en eau</t>
  </si>
  <si>
    <t>Amortissements non planifiés, immob. incorp., traitement des eaux usées</t>
  </si>
  <si>
    <t xml:space="preserve">Amortissements non planifiés, immob. incorp., FS MV n° 3 </t>
  </si>
  <si>
    <t xml:space="preserve">Amortissements non planifiés, immob. incorp., FS MV n° 4 </t>
  </si>
  <si>
    <t>Amortissements non planifiés, immob. incorp., gestion des déchets</t>
  </si>
  <si>
    <t xml:space="preserve">Amortissements non planifiés, immob. incorp., FS n° 3 </t>
  </si>
  <si>
    <t xml:space="preserve">Amortissements non planifiés, immob. incorp., FS n° 4 </t>
  </si>
  <si>
    <t xml:space="preserve">Amortissements non planifiés, immob. incorp., FS n° 5 </t>
  </si>
  <si>
    <t xml:space="preserve">Amortissements non planifiés, immob. incorp., FS n° 6 </t>
  </si>
  <si>
    <t>Attributions au FS MV, trait. eaux usées (valeur de remplacement)</t>
  </si>
  <si>
    <t>Attributions au FS MV, trait. eaux usées (taxes de raccordement)</t>
  </si>
  <si>
    <t>Amortissements non planifiés, immob. incorp., s. du feu (seul. FS "normal")</t>
  </si>
  <si>
    <t xml:space="preserve">Données de base pour le calcul des indicateurs financiers selon le MCH2 </t>
  </si>
  <si>
    <t>si les investissements nets sont négatifs ou nuls et que l'autofinancement est positif</t>
  </si>
  <si>
    <t>590x.xx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</si>
</sst>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#,##0.00_ ;\-#,##0.00\ 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trike/>
      <sz val="9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vertAlign val="superscript"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1F497D"/>
      <name val="Arial"/>
      <family val="2"/>
    </font>
    <font>
      <sz val="11"/>
      <color rgb="FF000000"/>
      <name val="Symbol"/>
      <family val="1"/>
      <charset val="2"/>
    </font>
    <font>
      <sz val="11"/>
      <color rgb="FF1F497D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CFFFF"/>
        <bgColor indexed="64"/>
      </patternFill>
    </fill>
    <fill>
      <patternFill patternType="gray125">
        <fgColor theme="0"/>
        <bgColor rgb="FFCCFFFF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5" xfId="0" applyBorder="1"/>
    <xf numFmtId="0" fontId="0" fillId="0" borderId="6" xfId="0" applyBorder="1"/>
    <xf numFmtId="0" fontId="2" fillId="0" borderId="6" xfId="0" applyFont="1" applyBorder="1"/>
    <xf numFmtId="43" fontId="0" fillId="0" borderId="0" xfId="1" applyFont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/>
    <xf numFmtId="0" fontId="2" fillId="0" borderId="0" xfId="0" quotePrefix="1" applyFont="1"/>
    <xf numFmtId="0" fontId="6" fillId="0" borderId="0" xfId="0" applyFont="1"/>
    <xf numFmtId="43" fontId="2" fillId="0" borderId="0" xfId="1" applyFont="1" applyAlignment="1">
      <alignment horizontal="right"/>
    </xf>
    <xf numFmtId="0" fontId="1" fillId="0" borderId="0" xfId="0" quotePrefix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2" fillId="0" borderId="4" xfId="0" applyFont="1" applyBorder="1"/>
    <xf numFmtId="0" fontId="6" fillId="0" borderId="4" xfId="0" applyFont="1" applyBorder="1"/>
    <xf numFmtId="43" fontId="0" fillId="0" borderId="4" xfId="1" applyFont="1" applyBorder="1"/>
    <xf numFmtId="0" fontId="2" fillId="0" borderId="2" xfId="0" applyFont="1" applyBorder="1"/>
    <xf numFmtId="0" fontId="6" fillId="0" borderId="2" xfId="0" applyFont="1" applyBorder="1"/>
    <xf numFmtId="43" fontId="0" fillId="0" borderId="2" xfId="1" applyFont="1" applyBorder="1"/>
    <xf numFmtId="43" fontId="0" fillId="0" borderId="3" xfId="1" applyFont="1" applyBorder="1"/>
    <xf numFmtId="43" fontId="1" fillId="0" borderId="1" xfId="1" applyFont="1" applyBorder="1"/>
    <xf numFmtId="43" fontId="3" fillId="0" borderId="8" xfId="1" applyFont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2" fillId="0" borderId="2" xfId="0" applyFont="1" applyFill="1" applyBorder="1"/>
    <xf numFmtId="43" fontId="0" fillId="4" borderId="5" xfId="1" applyFont="1" applyFill="1" applyBorder="1"/>
    <xf numFmtId="43" fontId="0" fillId="4" borderId="7" xfId="1" applyFont="1" applyFill="1" applyBorder="1"/>
    <xf numFmtId="43" fontId="0" fillId="4" borderId="6" xfId="1" applyFont="1" applyFill="1" applyBorder="1"/>
    <xf numFmtId="0" fontId="2" fillId="0" borderId="0" xfId="0" applyFont="1" applyAlignment="1">
      <alignment horizontal="right"/>
    </xf>
    <xf numFmtId="43" fontId="2" fillId="4" borderId="6" xfId="1" applyFont="1" applyFill="1" applyBorder="1"/>
    <xf numFmtId="0" fontId="2" fillId="4" borderId="0" xfId="0" applyFont="1" applyFill="1"/>
    <xf numFmtId="3" fontId="0" fillId="4" borderId="0" xfId="0" applyNumberFormat="1" applyFill="1"/>
    <xf numFmtId="1" fontId="0" fillId="4" borderId="0" xfId="0" applyNumberFormat="1" applyFill="1"/>
    <xf numFmtId="43" fontId="0" fillId="0" borderId="0" xfId="1" applyFont="1" applyAlignment="1">
      <alignment horizontal="right"/>
    </xf>
    <xf numFmtId="165" fontId="1" fillId="0" borderId="1" xfId="1" applyNumberFormat="1" applyFont="1" applyBorder="1"/>
    <xf numFmtId="1" fontId="7" fillId="0" borderId="0" xfId="0" applyNumberFormat="1" applyFont="1"/>
    <xf numFmtId="164" fontId="7" fillId="0" borderId="0" xfId="1" applyNumberFormat="1" applyFont="1"/>
    <xf numFmtId="43" fontId="1" fillId="0" borderId="0" xfId="1" applyFont="1" applyBorder="1"/>
    <xf numFmtId="43" fontId="0" fillId="0" borderId="0" xfId="1" applyFont="1" applyFill="1" applyBorder="1"/>
    <xf numFmtId="0" fontId="2" fillId="0" borderId="7" xfId="0" applyFont="1" applyBorder="1"/>
    <xf numFmtId="0" fontId="0" fillId="0" borderId="0" xfId="0" applyAlignment="1">
      <alignment horizontal="center"/>
    </xf>
    <xf numFmtId="43" fontId="0" fillId="0" borderId="0" xfId="1" applyFont="1" applyBorder="1"/>
    <xf numFmtId="0" fontId="6" fillId="0" borderId="4" xfId="0" applyFont="1" applyBorder="1" applyAlignment="1">
      <alignment horizontal="right"/>
    </xf>
    <xf numFmtId="164" fontId="1" fillId="0" borderId="1" xfId="1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43" fontId="0" fillId="5" borderId="6" xfId="1" applyFont="1" applyFill="1" applyBorder="1"/>
    <xf numFmtId="0" fontId="2" fillId="0" borderId="5" xfId="0" applyFont="1" applyBorder="1"/>
    <xf numFmtId="43" fontId="2" fillId="4" borderId="5" xfId="1" applyFont="1" applyFill="1" applyBorder="1"/>
    <xf numFmtId="0" fontId="0" fillId="0" borderId="2" xfId="0" applyBorder="1" applyAlignment="1">
      <alignment horizontal="center"/>
    </xf>
    <xf numFmtId="9" fontId="0" fillId="0" borderId="0" xfId="2" applyFont="1"/>
    <xf numFmtId="43" fontId="0" fillId="0" borderId="0" xfId="0" applyNumberFormat="1"/>
    <xf numFmtId="43" fontId="0" fillId="0" borderId="4" xfId="1" applyFont="1" applyFill="1" applyBorder="1"/>
    <xf numFmtId="49" fontId="2" fillId="0" borderId="6" xfId="0" applyNumberFormat="1" applyFon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0" fillId="6" borderId="6" xfId="0" applyNumberFormat="1" applyFill="1" applyBorder="1" applyAlignment="1">
      <alignment horizontal="right"/>
    </xf>
    <xf numFmtId="0" fontId="0" fillId="6" borderId="6" xfId="0" applyFill="1" applyBorder="1"/>
    <xf numFmtId="0" fontId="2" fillId="6" borderId="6" xfId="0" applyFont="1" applyFill="1" applyBorder="1"/>
    <xf numFmtId="49" fontId="0" fillId="0" borderId="5" xfId="0" applyNumberFormat="1" applyBorder="1" applyAlignment="1">
      <alignment horizontal="right"/>
    </xf>
    <xf numFmtId="49" fontId="0" fillId="6" borderId="5" xfId="0" applyNumberFormat="1" applyFill="1" applyBorder="1" applyAlignment="1">
      <alignment horizontal="right"/>
    </xf>
    <xf numFmtId="0" fontId="2" fillId="6" borderId="5" xfId="0" applyFont="1" applyFill="1" applyBorder="1"/>
    <xf numFmtId="0" fontId="0" fillId="0" borderId="0" xfId="0" applyFill="1"/>
    <xf numFmtId="0" fontId="2" fillId="0" borderId="0" xfId="0" applyFont="1" applyFill="1"/>
    <xf numFmtId="43" fontId="0" fillId="0" borderId="0" xfId="0" applyNumberFormat="1" applyFill="1"/>
    <xf numFmtId="49" fontId="6" fillId="0" borderId="4" xfId="0" applyNumberFormat="1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6" xfId="0" applyNumberFormat="1" applyBorder="1" applyAlignment="1"/>
    <xf numFmtId="49" fontId="0" fillId="0" borderId="5" xfId="0" applyNumberFormat="1" applyBorder="1" applyAlignment="1"/>
    <xf numFmtId="49" fontId="2" fillId="6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10" fillId="0" borderId="0" xfId="0" applyFont="1" applyFill="1"/>
    <xf numFmtId="0" fontId="0" fillId="0" borderId="4" xfId="0" applyFill="1" applyBorder="1" applyAlignment="1">
      <alignment horizontal="center"/>
    </xf>
    <xf numFmtId="0" fontId="6" fillId="0" borderId="4" xfId="0" applyFont="1" applyFill="1" applyBorder="1"/>
    <xf numFmtId="0" fontId="6" fillId="0" borderId="2" xfId="0" applyFont="1" applyFill="1" applyBorder="1"/>
    <xf numFmtId="43" fontId="0" fillId="0" borderId="2" xfId="1" applyFont="1" applyFill="1" applyBorder="1"/>
    <xf numFmtId="0" fontId="1" fillId="0" borderId="0" xfId="0" applyFont="1" applyFill="1" applyAlignment="1">
      <alignment horizontal="center"/>
    </xf>
    <xf numFmtId="0" fontId="7" fillId="0" borderId="0" xfId="0" applyFont="1" applyFill="1"/>
    <xf numFmtId="43" fontId="1" fillId="0" borderId="1" xfId="1" applyFont="1" applyFill="1" applyBorder="1"/>
    <xf numFmtId="0" fontId="0" fillId="0" borderId="0" xfId="0" applyFill="1" applyAlignment="1">
      <alignment horizontal="center"/>
    </xf>
    <xf numFmtId="0" fontId="6" fillId="0" borderId="0" xfId="0" applyFont="1" applyFill="1"/>
    <xf numFmtId="43" fontId="0" fillId="0" borderId="0" xfId="1" applyFont="1" applyFill="1"/>
    <xf numFmtId="0" fontId="2" fillId="0" borderId="0" xfId="0" applyFont="1" applyFill="1" applyAlignment="1">
      <alignment horizontal="center"/>
    </xf>
    <xf numFmtId="0" fontId="0" fillId="0" borderId="4" xfId="0" quotePrefix="1" applyFill="1" applyBorder="1" applyAlignment="1">
      <alignment horizontal="center"/>
    </xf>
    <xf numFmtId="0" fontId="12" fillId="0" borderId="0" xfId="0" applyFont="1"/>
    <xf numFmtId="0" fontId="9" fillId="0" borderId="8" xfId="0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14" fillId="0" borderId="0" xfId="0" quotePrefix="1" applyFont="1"/>
    <xf numFmtId="0" fontId="1" fillId="2" borderId="1" xfId="0" applyFont="1" applyFill="1" applyBorder="1" applyAlignment="1">
      <alignment wrapText="1"/>
    </xf>
    <xf numFmtId="43" fontId="1" fillId="2" borderId="1" xfId="1" applyFont="1" applyFill="1" applyBorder="1" applyAlignment="1">
      <alignment horizontal="center" wrapText="1"/>
    </xf>
    <xf numFmtId="0" fontId="15" fillId="0" borderId="6" xfId="0" applyFont="1" applyBorder="1"/>
    <xf numFmtId="0" fontId="0" fillId="0" borderId="6" xfId="0" applyNumberForma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16" fillId="0" borderId="0" xfId="0" applyFont="1"/>
    <xf numFmtId="49" fontId="2" fillId="6" borderId="5" xfId="0" applyNumberFormat="1" applyFont="1" applyFill="1" applyBorder="1" applyAlignment="1">
      <alignment horizontal="right"/>
    </xf>
    <xf numFmtId="43" fontId="2" fillId="0" borderId="2" xfId="1" applyFont="1" applyBorder="1"/>
    <xf numFmtId="43" fontId="2" fillId="0" borderId="0" xfId="1" applyFont="1" applyBorder="1"/>
    <xf numFmtId="10" fontId="1" fillId="0" borderId="1" xfId="2" applyNumberFormat="1" applyFont="1" applyBorder="1"/>
    <xf numFmtId="166" fontId="1" fillId="0" borderId="1" xfId="1" applyNumberFormat="1" applyFont="1" applyBorder="1"/>
    <xf numFmtId="10" fontId="1" fillId="0" borderId="1" xfId="2" applyNumberFormat="1" applyFont="1" applyFill="1" applyBorder="1"/>
    <xf numFmtId="0" fontId="18" fillId="0" borderId="2" xfId="0" applyFont="1" applyFill="1" applyBorder="1"/>
    <xf numFmtId="49" fontId="15" fillId="0" borderId="6" xfId="0" applyNumberFormat="1" applyFont="1" applyBorder="1" applyAlignment="1">
      <alignment horizontal="right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8" fillId="0" borderId="2" xfId="0" applyFont="1" applyBorder="1"/>
    <xf numFmtId="0" fontId="19" fillId="0" borderId="0" xfId="0" applyFont="1" applyBorder="1"/>
    <xf numFmtId="3" fontId="19" fillId="0" borderId="0" xfId="0" applyNumberFormat="1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3" fillId="0" borderId="0" xfId="0" applyFont="1" applyAlignment="1">
      <alignment horizontal="left" vertical="center" indent="4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 indent="4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left" vertical="center" indent="4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4"/>
    </xf>
    <xf numFmtId="9" fontId="19" fillId="0" borderId="0" xfId="0" applyNumberFormat="1" applyFont="1" applyBorder="1"/>
    <xf numFmtId="3" fontId="19" fillId="0" borderId="0" xfId="0" applyNumberFormat="1" applyFont="1" applyBorder="1"/>
    <xf numFmtId="43" fontId="2" fillId="5" borderId="6" xfId="1" applyFont="1" applyFill="1" applyBorder="1"/>
    <xf numFmtId="43" fontId="2" fillId="5" borderId="5" xfId="1" applyFont="1" applyFill="1" applyBorder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</xdr:rowOff>
    </xdr:from>
    <xdr:to>
      <xdr:col>9</xdr:col>
      <xdr:colOff>504825</xdr:colOff>
      <xdr:row>57</xdr:row>
      <xdr:rowOff>90239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640"/>
          <a:ext cx="7448550" cy="10257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5"/>
  <dimension ref="B1:C38"/>
  <sheetViews>
    <sheetView showGridLines="0" topLeftCell="A10" zoomScaleNormal="100" workbookViewId="0"/>
  </sheetViews>
  <sheetFormatPr baseColWidth="10" defaultRowHeight="12.75" x14ac:dyDescent="0.2"/>
  <cols>
    <col min="1" max="1" width="12.7109375" customWidth="1"/>
    <col min="10" max="10" width="8.140625" customWidth="1"/>
  </cols>
  <sheetData>
    <row r="1" spans="2:3" x14ac:dyDescent="0.2">
      <c r="B1" s="118"/>
    </row>
    <row r="2" spans="2:3" x14ac:dyDescent="0.2">
      <c r="B2" s="119"/>
    </row>
    <row r="3" spans="2:3" ht="15.75" x14ac:dyDescent="0.2">
      <c r="B3" s="121"/>
    </row>
    <row r="4" spans="2:3" ht="15.75" x14ac:dyDescent="0.2">
      <c r="B4" s="121"/>
    </row>
    <row r="5" spans="2:3" ht="15.75" x14ac:dyDescent="0.2">
      <c r="B5" s="121"/>
    </row>
    <row r="6" spans="2:3" ht="15.75" x14ac:dyDescent="0.2">
      <c r="B6" s="121"/>
    </row>
    <row r="7" spans="2:3" ht="30" x14ac:dyDescent="0.2">
      <c r="B7" s="122"/>
    </row>
    <row r="8" spans="2:3" ht="15.75" x14ac:dyDescent="0.2">
      <c r="B8" s="121"/>
    </row>
    <row r="9" spans="2:3" ht="15.75" x14ac:dyDescent="0.2">
      <c r="B9" s="121"/>
    </row>
    <row r="10" spans="2:3" ht="15.75" x14ac:dyDescent="0.2">
      <c r="B10" s="121"/>
    </row>
    <row r="11" spans="2:3" ht="15.75" x14ac:dyDescent="0.2">
      <c r="B11" s="121"/>
    </row>
    <row r="12" spans="2:3" ht="15" x14ac:dyDescent="0.2">
      <c r="B12" s="120"/>
    </row>
    <row r="13" spans="2:3" ht="14.25" x14ac:dyDescent="0.2">
      <c r="B13" s="123"/>
    </row>
    <row r="14" spans="2:3" ht="14.25" x14ac:dyDescent="0.2">
      <c r="B14" s="123"/>
      <c r="C14" s="11"/>
    </row>
    <row r="15" spans="2:3" ht="14.25" x14ac:dyDescent="0.2">
      <c r="B15" s="123"/>
    </row>
    <row r="16" spans="2:3" ht="14.25" x14ac:dyDescent="0.2">
      <c r="B16" s="123"/>
    </row>
    <row r="17" spans="2:2" ht="14.25" x14ac:dyDescent="0.2">
      <c r="B17" s="123"/>
    </row>
    <row r="18" spans="2:2" ht="14.25" x14ac:dyDescent="0.2">
      <c r="B18" s="123"/>
    </row>
    <row r="19" spans="2:2" ht="14.25" x14ac:dyDescent="0.2">
      <c r="B19" s="123"/>
    </row>
    <row r="20" spans="2:2" ht="14.25" x14ac:dyDescent="0.2">
      <c r="B20" s="123"/>
    </row>
    <row r="21" spans="2:2" ht="14.25" x14ac:dyDescent="0.2">
      <c r="B21" s="123"/>
    </row>
    <row r="22" spans="2:2" ht="15" x14ac:dyDescent="0.2">
      <c r="B22" s="124"/>
    </row>
    <row r="23" spans="2:2" ht="14.25" x14ac:dyDescent="0.2">
      <c r="B23" s="123"/>
    </row>
    <row r="24" spans="2:2" ht="14.25" x14ac:dyDescent="0.2">
      <c r="B24" s="125"/>
    </row>
    <row r="25" spans="2:2" ht="14.25" x14ac:dyDescent="0.2">
      <c r="B25" s="125"/>
    </row>
    <row r="26" spans="2:2" ht="14.25" x14ac:dyDescent="0.2">
      <c r="B26" s="123"/>
    </row>
    <row r="27" spans="2:2" ht="14.25" x14ac:dyDescent="0.2">
      <c r="B27" s="126"/>
    </row>
    <row r="28" spans="2:2" ht="15" x14ac:dyDescent="0.2">
      <c r="B28" s="127"/>
    </row>
    <row r="29" spans="2:2" ht="15" x14ac:dyDescent="0.2">
      <c r="B29" s="127"/>
    </row>
    <row r="30" spans="2:2" ht="14.25" x14ac:dyDescent="0.2">
      <c r="B30" s="126"/>
    </row>
    <row r="31" spans="2:2" ht="15" x14ac:dyDescent="0.2">
      <c r="B31" s="127"/>
    </row>
    <row r="32" spans="2:2" ht="14.25" x14ac:dyDescent="0.2">
      <c r="B32" s="128"/>
    </row>
    <row r="33" spans="2:2" ht="14.25" x14ac:dyDescent="0.2">
      <c r="B33" s="128"/>
    </row>
    <row r="34" spans="2:2" ht="15" x14ac:dyDescent="0.2">
      <c r="B34" s="129"/>
    </row>
    <row r="35" spans="2:2" ht="15" x14ac:dyDescent="0.2">
      <c r="B35" s="129"/>
    </row>
    <row r="36" spans="2:2" ht="14.25" x14ac:dyDescent="0.2">
      <c r="B36" s="128"/>
    </row>
    <row r="37" spans="2:2" ht="14.25" x14ac:dyDescent="0.2">
      <c r="B37" s="130"/>
    </row>
    <row r="38" spans="2:2" ht="14.25" x14ac:dyDescent="0.2">
      <c r="B38" s="131"/>
    </row>
  </sheetData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">
        <v>314</v>
      </c>
    </row>
    <row r="2" spans="1:6" x14ac:dyDescent="0.2">
      <c r="A2" s="34"/>
    </row>
    <row r="3" spans="1:6" x14ac:dyDescent="0.2">
      <c r="A3" s="34" t="s">
        <v>42</v>
      </c>
      <c r="C3" s="41" t="s">
        <v>314</v>
      </c>
    </row>
    <row r="5" spans="1:6" x14ac:dyDescent="0.2">
      <c r="A5" s="34" t="s">
        <v>333</v>
      </c>
      <c r="C5" s="42" t="s">
        <v>314</v>
      </c>
    </row>
    <row r="7" spans="1:6" ht="30.75" customHeight="1" x14ac:dyDescent="0.25">
      <c r="A7" s="137" t="s">
        <v>296</v>
      </c>
      <c r="B7" s="137"/>
      <c r="C7" s="137"/>
      <c r="D7" s="137"/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297</v>
      </c>
      <c r="B12" s="53"/>
      <c r="C12" s="20"/>
      <c r="D12" s="21">
        <f>IF('Données de base'!C47&lt;&gt;0,IF('Données de base'!C47&lt;0,'Données de base'!C47,-'Données de base'!C47),IF('Données de base'!G64&lt;&gt;0,IF('Données de base'!G64&lt;0,-'Données de base'!G64,'Données de base'!G64),0))</f>
        <v>0</v>
      </c>
      <c r="F12" s="47"/>
    </row>
    <row r="13" spans="1:6" s="11" customFormat="1" x14ac:dyDescent="0.2">
      <c r="A13" s="22" t="s">
        <v>44</v>
      </c>
      <c r="B13" s="51" t="s">
        <v>7</v>
      </c>
      <c r="C13" s="23">
        <v>33</v>
      </c>
      <c r="D13" s="106">
        <f>'Données de base'!C58+'Données de base'!C68+'Données de base'!C88+'Données de base'!C78+'Données de base'!C98</f>
        <v>0</v>
      </c>
    </row>
    <row r="14" spans="1:6" s="11" customFormat="1" x14ac:dyDescent="0.2">
      <c r="A14" s="22" t="s">
        <v>322</v>
      </c>
      <c r="B14" s="51" t="s">
        <v>7</v>
      </c>
      <c r="C14" s="23">
        <v>366</v>
      </c>
      <c r="D14" s="106">
        <f>'Données de base'!C114</f>
        <v>0</v>
      </c>
    </row>
    <row r="15" spans="1:6" x14ac:dyDescent="0.2">
      <c r="A15" s="15" t="s">
        <v>45</v>
      </c>
      <c r="B15" s="52"/>
      <c r="C15" s="16"/>
      <c r="D15" s="26">
        <f>SUM(D12:D14)</f>
        <v>0</v>
      </c>
    </row>
    <row r="17" spans="1:6" x14ac:dyDescent="0.2">
      <c r="A17" s="19" t="s">
        <v>46</v>
      </c>
      <c r="B17" s="50" t="s">
        <v>7</v>
      </c>
      <c r="C17" s="20">
        <v>690</v>
      </c>
      <c r="D17" s="21">
        <f>'Données de base'!G130</f>
        <v>0</v>
      </c>
    </row>
    <row r="18" spans="1:6" x14ac:dyDescent="0.2">
      <c r="A18" s="22" t="s">
        <v>47</v>
      </c>
      <c r="B18" s="51" t="s">
        <v>8</v>
      </c>
      <c r="C18" s="23">
        <v>590</v>
      </c>
      <c r="D18" s="25">
        <f>'Données de base'!C130</f>
        <v>0</v>
      </c>
    </row>
    <row r="19" spans="1:6" x14ac:dyDescent="0.2">
      <c r="A19" s="15" t="s">
        <v>48</v>
      </c>
      <c r="B19" s="52"/>
      <c r="C19" s="16"/>
      <c r="D19" s="26">
        <f>D17-D18</f>
        <v>0</v>
      </c>
    </row>
    <row r="21" spans="1:6" x14ac:dyDescent="0.2">
      <c r="A21" s="15" t="s">
        <v>49</v>
      </c>
      <c r="B21" s="52"/>
      <c r="C21" s="16"/>
      <c r="D21" s="108" t="e">
        <f>IF(AND(D19=0,D15&gt;0),1,IF(AND(D19=0,D15&lt;0),-0.01,IF(AND(D19&lt;0,D15&gt;0),1,IF(AND(D19&lt;0,D15&lt;0),-0.01,D15/D19))))</f>
        <v>#DIV/0!</v>
      </c>
      <c r="E21" s="116"/>
      <c r="F21" s="116" t="s">
        <v>347</v>
      </c>
    </row>
    <row r="22" spans="1:6" x14ac:dyDescent="0.2">
      <c r="A22" s="12" t="s">
        <v>249</v>
      </c>
      <c r="E22" s="132">
        <v>1</v>
      </c>
      <c r="F22" s="133" t="s">
        <v>374</v>
      </c>
    </row>
    <row r="23" spans="1:6" x14ac:dyDescent="0.2">
      <c r="E23" s="132">
        <v>-0.01</v>
      </c>
      <c r="F23" s="133" t="s">
        <v>348</v>
      </c>
    </row>
    <row r="25" spans="1:6" ht="15" x14ac:dyDescent="0.25">
      <c r="A25" s="94" t="s">
        <v>50</v>
      </c>
    </row>
    <row r="27" spans="1:6" ht="12.75" customHeight="1" x14ac:dyDescent="0.2">
      <c r="A27" s="19" t="s">
        <v>214</v>
      </c>
      <c r="B27" s="53" t="s">
        <v>7</v>
      </c>
      <c r="C27" s="83">
        <v>1500</v>
      </c>
      <c r="D27" s="21">
        <f>'Données de base'!G47</f>
        <v>0</v>
      </c>
    </row>
    <row r="28" spans="1:6" ht="12.75" customHeight="1" x14ac:dyDescent="0.2">
      <c r="A28" s="19" t="s">
        <v>298</v>
      </c>
      <c r="B28" s="56" t="s">
        <v>8</v>
      </c>
      <c r="C28" s="48" t="s">
        <v>25</v>
      </c>
      <c r="D28" s="25">
        <f>IF('Données de base'!C47&lt;0,-'Données de base'!C47,'Données de base'!C47)</f>
        <v>0</v>
      </c>
    </row>
    <row r="29" spans="1:6" x14ac:dyDescent="0.2">
      <c r="A29" s="15" t="s">
        <v>51</v>
      </c>
      <c r="B29" s="52"/>
      <c r="C29" s="16"/>
      <c r="D29" s="26">
        <f>D27-D28</f>
        <v>0</v>
      </c>
    </row>
    <row r="30" spans="1:6" x14ac:dyDescent="0.2">
      <c r="A30" s="15"/>
      <c r="B30" s="52"/>
      <c r="C30" s="16"/>
      <c r="D30" s="43"/>
    </row>
    <row r="31" spans="1:6" x14ac:dyDescent="0.2">
      <c r="A31" s="19" t="s">
        <v>299</v>
      </c>
      <c r="B31" s="56" t="s">
        <v>8</v>
      </c>
      <c r="C31" s="48" t="s">
        <v>31</v>
      </c>
      <c r="D31" s="47">
        <f>'Données de base'!G64</f>
        <v>0</v>
      </c>
    </row>
    <row r="32" spans="1:6" x14ac:dyDescent="0.2">
      <c r="A32" s="15" t="s">
        <v>52</v>
      </c>
      <c r="B32" s="52"/>
      <c r="C32" s="16"/>
      <c r="D32" s="26">
        <f>D27-D31</f>
        <v>0</v>
      </c>
    </row>
    <row r="34" spans="1:4" x14ac:dyDescent="0.2">
      <c r="A34" s="15" t="s">
        <v>53</v>
      </c>
      <c r="B34" s="52"/>
      <c r="C34" s="16"/>
      <c r="D34" s="108" t="str">
        <f>IF(D32&lt;&gt;0,D29/D32,"")</f>
        <v/>
      </c>
    </row>
    <row r="35" spans="1:4" x14ac:dyDescent="0.2">
      <c r="A35" s="12" t="s">
        <v>276</v>
      </c>
    </row>
  </sheetData>
  <mergeCells count="1">
    <mergeCell ref="A7:D7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300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301</v>
      </c>
      <c r="B12" s="53"/>
      <c r="C12" s="20"/>
      <c r="D12" s="21">
        <f>IF('Données de base'!C48&lt;&gt;0,IF('Données de base'!C48&lt;0,'Données de base'!C48,-'Données de base'!C48),IF('Données de base'!G65&lt;&gt;0,IF('Données de base'!G65&lt;0,-'Données de base'!G65,'Données de base'!G65),0))</f>
        <v>0</v>
      </c>
      <c r="F12" s="47"/>
    </row>
    <row r="13" spans="1:6" x14ac:dyDescent="0.2">
      <c r="A13" s="22" t="s">
        <v>44</v>
      </c>
      <c r="B13" s="51" t="s">
        <v>7</v>
      </c>
      <c r="C13" s="23">
        <v>33</v>
      </c>
      <c r="D13" s="24">
        <f>'Données de base'!C59+'Données de base'!C69+'Données de base'!C89+'Données de base'!C79+'Données de base'!C99</f>
        <v>0</v>
      </c>
    </row>
    <row r="14" spans="1:6" s="11" customFormat="1" x14ac:dyDescent="0.2">
      <c r="A14" s="22" t="s">
        <v>322</v>
      </c>
      <c r="B14" s="51" t="s">
        <v>7</v>
      </c>
      <c r="C14" s="23">
        <v>366</v>
      </c>
      <c r="D14" s="107">
        <f>'Données de base'!C115</f>
        <v>0</v>
      </c>
    </row>
    <row r="15" spans="1:6" x14ac:dyDescent="0.2">
      <c r="A15" s="15" t="s">
        <v>45</v>
      </c>
      <c r="B15" s="52"/>
      <c r="C15" s="16"/>
      <c r="D15" s="26">
        <f>SUM(D12:D14)</f>
        <v>0</v>
      </c>
    </row>
    <row r="17" spans="1:6" x14ac:dyDescent="0.2">
      <c r="A17" s="19" t="s">
        <v>46</v>
      </c>
      <c r="B17" s="50" t="s">
        <v>7</v>
      </c>
      <c r="C17" s="20">
        <v>690</v>
      </c>
      <c r="D17" s="21">
        <f>'Données de base'!G131</f>
        <v>0</v>
      </c>
    </row>
    <row r="18" spans="1:6" x14ac:dyDescent="0.2">
      <c r="A18" s="22" t="s">
        <v>47</v>
      </c>
      <c r="B18" s="51" t="s">
        <v>8</v>
      </c>
      <c r="C18" s="23">
        <v>590</v>
      </c>
      <c r="D18" s="25">
        <f>'Données de base'!C131</f>
        <v>0</v>
      </c>
    </row>
    <row r="19" spans="1:6" x14ac:dyDescent="0.2">
      <c r="A19" s="15" t="s">
        <v>48</v>
      </c>
      <c r="B19" s="52"/>
      <c r="C19" s="16"/>
      <c r="D19" s="26">
        <f>D17-D18</f>
        <v>0</v>
      </c>
    </row>
    <row r="21" spans="1:6" x14ac:dyDescent="0.2">
      <c r="A21" s="15" t="s">
        <v>58</v>
      </c>
      <c r="B21" s="52"/>
      <c r="C21" s="16"/>
      <c r="D21" s="108" t="e">
        <f>IF(AND(D19=0,D15&gt;0),1,IF(AND(D19=0,D15&lt;0),-0.01,IF(AND(D19&lt;0,D15&gt;0),1,IF(AND(D19&lt;0,D15&lt;0),-0.01,D15/D19))))</f>
        <v>#DIV/0!</v>
      </c>
      <c r="E21" s="116"/>
      <c r="F21" s="116" t="s">
        <v>347</v>
      </c>
    </row>
    <row r="22" spans="1:6" x14ac:dyDescent="0.2">
      <c r="A22" s="12" t="s">
        <v>249</v>
      </c>
      <c r="E22" s="132">
        <v>1</v>
      </c>
      <c r="F22" s="133" t="s">
        <v>374</v>
      </c>
    </row>
    <row r="23" spans="1:6" x14ac:dyDescent="0.2">
      <c r="E23" s="132">
        <v>-0.01</v>
      </c>
      <c r="F23" s="133" t="s">
        <v>348</v>
      </c>
    </row>
    <row r="25" spans="1:6" ht="15" x14ac:dyDescent="0.25">
      <c r="A25" s="94" t="s">
        <v>50</v>
      </c>
    </row>
    <row r="27" spans="1:6" ht="12.75" customHeight="1" x14ac:dyDescent="0.2">
      <c r="A27" s="19" t="s">
        <v>215</v>
      </c>
      <c r="B27" s="82" t="s">
        <v>7</v>
      </c>
      <c r="C27" s="83" t="s">
        <v>313</v>
      </c>
      <c r="D27" s="21">
        <f>'Données de base'!G48</f>
        <v>0</v>
      </c>
    </row>
    <row r="28" spans="1:6" ht="12.75" customHeight="1" x14ac:dyDescent="0.2">
      <c r="A28" s="19" t="s">
        <v>150</v>
      </c>
      <c r="B28" s="56" t="s">
        <v>8</v>
      </c>
      <c r="C28" s="48" t="s">
        <v>25</v>
      </c>
      <c r="D28" s="25">
        <f>IF('Données de base'!C48&lt;0,-'Données de base'!C48,'Données de base'!C48)</f>
        <v>0</v>
      </c>
    </row>
    <row r="29" spans="1:6" x14ac:dyDescent="0.2">
      <c r="A29" s="15" t="s">
        <v>56</v>
      </c>
      <c r="B29" s="52"/>
      <c r="C29" s="16"/>
      <c r="D29" s="26">
        <f>D27-D28</f>
        <v>0</v>
      </c>
    </row>
    <row r="30" spans="1:6" x14ac:dyDescent="0.2">
      <c r="A30" s="15"/>
      <c r="B30" s="52"/>
      <c r="C30" s="16"/>
      <c r="D30" s="43"/>
    </row>
    <row r="31" spans="1:6" x14ac:dyDescent="0.2">
      <c r="A31" s="19" t="s">
        <v>228</v>
      </c>
      <c r="B31" s="56" t="s">
        <v>8</v>
      </c>
      <c r="C31" s="48" t="s">
        <v>31</v>
      </c>
      <c r="D31" s="47">
        <f>'Données de base'!G65</f>
        <v>0</v>
      </c>
    </row>
    <row r="32" spans="1:6" x14ac:dyDescent="0.2">
      <c r="A32" s="15" t="s">
        <v>52</v>
      </c>
      <c r="B32" s="52"/>
      <c r="C32" s="16"/>
      <c r="D32" s="26">
        <f>D27-D31</f>
        <v>0</v>
      </c>
    </row>
    <row r="34" spans="1:4" x14ac:dyDescent="0.2">
      <c r="A34" s="15" t="s">
        <v>53</v>
      </c>
      <c r="B34" s="52"/>
      <c r="C34" s="16"/>
      <c r="D34" s="108" t="str">
        <f>IF(D32&lt;&gt;0,D29/D32,"")</f>
        <v/>
      </c>
    </row>
    <row r="35" spans="1:4" x14ac:dyDescent="0.2">
      <c r="A35" s="12" t="s">
        <v>276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302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303</v>
      </c>
      <c r="B12" s="53"/>
      <c r="C12" s="20"/>
      <c r="D12" s="21">
        <f>IF('Données de base'!C49&lt;&gt;0,IF('Données de base'!C49&lt;0,'Données de base'!C49,-'Données de base'!C49),IF('Données de base'!G66&lt;&gt;0,IF('Données de base'!G66&lt;0,-'Données de base'!G66,'Données de base'!G66),0))</f>
        <v>0</v>
      </c>
      <c r="F12" s="47"/>
    </row>
    <row r="13" spans="1:6" x14ac:dyDescent="0.2">
      <c r="A13" s="22" t="s">
        <v>44</v>
      </c>
      <c r="B13" s="51" t="s">
        <v>7</v>
      </c>
      <c r="C13" s="23">
        <v>33</v>
      </c>
      <c r="D13" s="24">
        <f>'Données de base'!C60+'Données de base'!C70+'Données de base'!C90+'Données de base'!C80+'Données de base'!C100</f>
        <v>0</v>
      </c>
    </row>
    <row r="14" spans="1:6" s="11" customFormat="1" x14ac:dyDescent="0.2">
      <c r="A14" s="22" t="s">
        <v>322</v>
      </c>
      <c r="B14" s="51" t="s">
        <v>7</v>
      </c>
      <c r="C14" s="23">
        <v>366</v>
      </c>
      <c r="D14" s="107">
        <f>'Données de base'!C116</f>
        <v>0</v>
      </c>
    </row>
    <row r="15" spans="1:6" x14ac:dyDescent="0.2">
      <c r="A15" s="15" t="s">
        <v>45</v>
      </c>
      <c r="B15" s="52"/>
      <c r="C15" s="16"/>
      <c r="D15" s="26">
        <f>SUM(D12:D14)</f>
        <v>0</v>
      </c>
    </row>
    <row r="17" spans="1:6" x14ac:dyDescent="0.2">
      <c r="A17" s="19" t="s">
        <v>46</v>
      </c>
      <c r="B17" s="50" t="s">
        <v>7</v>
      </c>
      <c r="C17" s="20">
        <v>690</v>
      </c>
      <c r="D17" s="21">
        <f>'Données de base'!G132</f>
        <v>0</v>
      </c>
    </row>
    <row r="18" spans="1:6" x14ac:dyDescent="0.2">
      <c r="A18" s="22" t="s">
        <v>47</v>
      </c>
      <c r="B18" s="51" t="s">
        <v>8</v>
      </c>
      <c r="C18" s="23">
        <v>590</v>
      </c>
      <c r="D18" s="25">
        <f>'Données de base'!C132</f>
        <v>0</v>
      </c>
    </row>
    <row r="19" spans="1:6" x14ac:dyDescent="0.2">
      <c r="A19" s="15" t="s">
        <v>48</v>
      </c>
      <c r="B19" s="52"/>
      <c r="C19" s="16"/>
      <c r="D19" s="26">
        <f>D17-D18</f>
        <v>0</v>
      </c>
    </row>
    <row r="21" spans="1:6" x14ac:dyDescent="0.2">
      <c r="A21" s="15" t="s">
        <v>58</v>
      </c>
      <c r="B21" s="52"/>
      <c r="C21" s="16"/>
      <c r="D21" s="108" t="e">
        <f>IF(AND(D19=0,D15&gt;0),1,IF(AND(D19=0,D15&lt;0),-0.01,IF(AND(D19&lt;0,D15&gt;0),1,IF(AND(D19&lt;0,D15&lt;0),-0.01,D15/D19))))</f>
        <v>#DIV/0!</v>
      </c>
      <c r="E21" s="116"/>
      <c r="F21" s="116" t="s">
        <v>347</v>
      </c>
    </row>
    <row r="22" spans="1:6" x14ac:dyDescent="0.2">
      <c r="A22" s="12" t="s">
        <v>249</v>
      </c>
      <c r="E22" s="132">
        <v>1</v>
      </c>
      <c r="F22" s="133" t="s">
        <v>374</v>
      </c>
    </row>
    <row r="23" spans="1:6" x14ac:dyDescent="0.2">
      <c r="E23" s="132">
        <v>-0.01</v>
      </c>
      <c r="F23" s="133" t="s">
        <v>348</v>
      </c>
    </row>
    <row r="25" spans="1:6" ht="15" x14ac:dyDescent="0.25">
      <c r="A25" s="94" t="s">
        <v>50</v>
      </c>
    </row>
    <row r="27" spans="1:6" ht="12.75" customHeight="1" x14ac:dyDescent="0.2">
      <c r="A27" s="19" t="s">
        <v>216</v>
      </c>
      <c r="B27" s="82" t="s">
        <v>7</v>
      </c>
      <c r="C27" s="83" t="s">
        <v>313</v>
      </c>
      <c r="D27" s="21">
        <f>'Données de base'!G49</f>
        <v>0</v>
      </c>
    </row>
    <row r="28" spans="1:6" ht="12.75" customHeight="1" x14ac:dyDescent="0.2">
      <c r="A28" s="19" t="s">
        <v>151</v>
      </c>
      <c r="B28" s="56" t="s">
        <v>8</v>
      </c>
      <c r="C28" s="48" t="s">
        <v>25</v>
      </c>
      <c r="D28" s="25">
        <f>IF('Données de base'!C49&lt;0,-'Données de base'!C49,'Données de base'!C49)</f>
        <v>0</v>
      </c>
    </row>
    <row r="29" spans="1:6" x14ac:dyDescent="0.2">
      <c r="A29" s="15" t="s">
        <v>56</v>
      </c>
      <c r="B29" s="52"/>
      <c r="C29" s="16"/>
      <c r="D29" s="26">
        <f>D27-D28</f>
        <v>0</v>
      </c>
    </row>
    <row r="30" spans="1:6" x14ac:dyDescent="0.2">
      <c r="A30" s="15"/>
      <c r="B30" s="52"/>
      <c r="C30" s="16"/>
      <c r="D30" s="43"/>
    </row>
    <row r="31" spans="1:6" x14ac:dyDescent="0.2">
      <c r="A31" s="19" t="s">
        <v>229</v>
      </c>
      <c r="B31" s="56" t="s">
        <v>8</v>
      </c>
      <c r="C31" s="48" t="s">
        <v>31</v>
      </c>
      <c r="D31" s="47">
        <f>'Données de base'!G66</f>
        <v>0</v>
      </c>
    </row>
    <row r="32" spans="1:6" x14ac:dyDescent="0.2">
      <c r="A32" s="15" t="s">
        <v>52</v>
      </c>
      <c r="B32" s="52"/>
      <c r="C32" s="16"/>
      <c r="D32" s="26">
        <f>D27-D31</f>
        <v>0</v>
      </c>
    </row>
    <row r="34" spans="1:4" x14ac:dyDescent="0.2">
      <c r="A34" s="15" t="s">
        <v>53</v>
      </c>
      <c r="B34" s="52"/>
      <c r="C34" s="16"/>
      <c r="D34" s="108" t="str">
        <f>IF(D32&lt;&gt;0,D29/D32,"")</f>
        <v/>
      </c>
    </row>
    <row r="35" spans="1:4" x14ac:dyDescent="0.2">
      <c r="A35" s="12" t="s">
        <v>276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O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15" x14ac:dyDescent="0.2">
      <c r="A1" s="34" t="s">
        <v>41</v>
      </c>
      <c r="C1" s="16" t="str">
        <f>IF('Données de base'!B3&lt;&gt;0,'Données de base'!B3,"")</f>
        <v/>
      </c>
    </row>
    <row r="2" spans="1:15" x14ac:dyDescent="0.2">
      <c r="A2" s="34"/>
    </row>
    <row r="3" spans="1:15" x14ac:dyDescent="0.2">
      <c r="A3" s="34" t="s">
        <v>42</v>
      </c>
      <c r="C3" s="41" t="str">
        <f>IF('Données de base'!D3&lt;&gt;0,'Données de base'!D3,"")</f>
        <v/>
      </c>
    </row>
    <row r="5" spans="1:15" x14ac:dyDescent="0.2">
      <c r="A5" s="34" t="s">
        <v>333</v>
      </c>
      <c r="C5" s="42" t="str">
        <f>IF('Données de base'!G3&lt;&gt;0,'Données de base'!G3,"")</f>
        <v/>
      </c>
    </row>
    <row r="7" spans="1:15" ht="15.75" x14ac:dyDescent="0.25">
      <c r="A7" s="2" t="s">
        <v>304</v>
      </c>
    </row>
    <row r="9" spans="1:15" ht="24" x14ac:dyDescent="0.2">
      <c r="C9" s="95" t="s">
        <v>54</v>
      </c>
      <c r="D9" s="27" t="s">
        <v>55</v>
      </c>
    </row>
    <row r="10" spans="1:15" ht="15" x14ac:dyDescent="0.25">
      <c r="A10" s="17" t="s">
        <v>43</v>
      </c>
    </row>
    <row r="11" spans="1:15" x14ac:dyDescent="0.2">
      <c r="O11" s="11"/>
    </row>
    <row r="12" spans="1:15" x14ac:dyDescent="0.2">
      <c r="A12" s="19" t="s">
        <v>305</v>
      </c>
      <c r="B12" s="53"/>
      <c r="C12" s="20"/>
      <c r="D12" s="21">
        <f>IF('Données de base'!C50&lt;&gt;0,IF('Données de base'!C50&lt;0,'Données de base'!C50,-'Données de base'!C50),IF('Données de base'!G67&lt;&gt;0,IF('Données de base'!G67&lt;0,-'Données de base'!G67,'Données de base'!G67),0))</f>
        <v>0</v>
      </c>
      <c r="F12" s="47"/>
    </row>
    <row r="13" spans="1:15" x14ac:dyDescent="0.2">
      <c r="A13" s="22" t="s">
        <v>44</v>
      </c>
      <c r="B13" s="51" t="s">
        <v>7</v>
      </c>
      <c r="C13" s="23">
        <v>33</v>
      </c>
      <c r="D13" s="24">
        <f>'Données de base'!C61+'Données de base'!C71+'Données de base'!C91+'Données de base'!C81+'Données de base'!C101</f>
        <v>0</v>
      </c>
    </row>
    <row r="14" spans="1:15" s="11" customFormat="1" x14ac:dyDescent="0.2">
      <c r="A14" s="22" t="s">
        <v>322</v>
      </c>
      <c r="B14" s="51" t="s">
        <v>7</v>
      </c>
      <c r="C14" s="23">
        <v>366</v>
      </c>
      <c r="D14" s="107">
        <f>'Données de base'!C117</f>
        <v>0</v>
      </c>
    </row>
    <row r="15" spans="1:15" x14ac:dyDescent="0.2">
      <c r="A15" s="15" t="s">
        <v>45</v>
      </c>
      <c r="B15" s="52"/>
      <c r="C15" s="16"/>
      <c r="D15" s="26">
        <f>SUM(D12:D14)</f>
        <v>0</v>
      </c>
    </row>
    <row r="17" spans="1:6" x14ac:dyDescent="0.2">
      <c r="A17" s="19" t="s">
        <v>46</v>
      </c>
      <c r="B17" s="50" t="s">
        <v>7</v>
      </c>
      <c r="C17" s="20">
        <v>690</v>
      </c>
      <c r="D17" s="21">
        <f>'Données de base'!G133</f>
        <v>0</v>
      </c>
    </row>
    <row r="18" spans="1:6" x14ac:dyDescent="0.2">
      <c r="A18" s="22" t="s">
        <v>47</v>
      </c>
      <c r="B18" s="51" t="s">
        <v>8</v>
      </c>
      <c r="C18" s="23">
        <v>590</v>
      </c>
      <c r="D18" s="25">
        <f>'Données de base'!C133</f>
        <v>0</v>
      </c>
    </row>
    <row r="19" spans="1:6" x14ac:dyDescent="0.2">
      <c r="A19" s="15" t="s">
        <v>48</v>
      </c>
      <c r="B19" s="52"/>
      <c r="C19" s="16"/>
      <c r="D19" s="26">
        <f>D17-D18</f>
        <v>0</v>
      </c>
    </row>
    <row r="21" spans="1:6" x14ac:dyDescent="0.2">
      <c r="A21" s="15" t="s">
        <v>49</v>
      </c>
      <c r="B21" s="52"/>
      <c r="C21" s="16"/>
      <c r="D21" s="108" t="e">
        <f>IF(AND(D19=0,D15&gt;0),1,IF(AND(D19=0,D15&lt;0),-0.01,IF(AND(D19&lt;0,D15&gt;0),1,IF(AND(D19&lt;0,D15&lt;0),-0.01,D15/D19))))</f>
        <v>#DIV/0!</v>
      </c>
      <c r="E21" s="116"/>
      <c r="F21" s="116" t="s">
        <v>347</v>
      </c>
    </row>
    <row r="22" spans="1:6" x14ac:dyDescent="0.2">
      <c r="A22" s="12" t="s">
        <v>249</v>
      </c>
      <c r="E22" s="132">
        <v>1</v>
      </c>
      <c r="F22" s="133" t="s">
        <v>374</v>
      </c>
    </row>
    <row r="23" spans="1:6" x14ac:dyDescent="0.2">
      <c r="E23" s="132">
        <v>-0.01</v>
      </c>
      <c r="F23" s="133" t="s">
        <v>348</v>
      </c>
    </row>
    <row r="25" spans="1:6" ht="15" x14ac:dyDescent="0.25">
      <c r="A25" s="94" t="s">
        <v>50</v>
      </c>
    </row>
    <row r="27" spans="1:6" ht="12.75" customHeight="1" x14ac:dyDescent="0.2">
      <c r="A27" s="19" t="s">
        <v>217</v>
      </c>
      <c r="B27" s="82" t="s">
        <v>7</v>
      </c>
      <c r="C27" s="83" t="s">
        <v>313</v>
      </c>
      <c r="D27" s="21">
        <f>'Données de base'!G50</f>
        <v>0</v>
      </c>
    </row>
    <row r="28" spans="1:6" ht="12.75" customHeight="1" x14ac:dyDescent="0.2">
      <c r="A28" s="19" t="s">
        <v>152</v>
      </c>
      <c r="B28" s="56" t="s">
        <v>8</v>
      </c>
      <c r="C28" s="48" t="s">
        <v>25</v>
      </c>
      <c r="D28" s="25">
        <f>IF('Données de base'!C50&lt;0,-'Données de base'!C50,'Données de base'!C50)</f>
        <v>0</v>
      </c>
    </row>
    <row r="29" spans="1:6" x14ac:dyDescent="0.2">
      <c r="A29" s="15" t="s">
        <v>57</v>
      </c>
      <c r="B29" s="52"/>
      <c r="C29" s="16"/>
      <c r="D29" s="26">
        <f>D27-D28</f>
        <v>0</v>
      </c>
    </row>
    <row r="30" spans="1:6" x14ac:dyDescent="0.2">
      <c r="A30" s="15"/>
      <c r="B30" s="52"/>
      <c r="C30" s="16"/>
      <c r="D30" s="43"/>
    </row>
    <row r="31" spans="1:6" x14ac:dyDescent="0.2">
      <c r="A31" s="19" t="s">
        <v>230</v>
      </c>
      <c r="B31" s="56" t="s">
        <v>8</v>
      </c>
      <c r="C31" s="48" t="s">
        <v>31</v>
      </c>
      <c r="D31" s="47">
        <f>'Données de base'!G67</f>
        <v>0</v>
      </c>
    </row>
    <row r="32" spans="1:6" x14ac:dyDescent="0.2">
      <c r="A32" s="15" t="s">
        <v>52</v>
      </c>
      <c r="B32" s="52"/>
      <c r="C32" s="16"/>
      <c r="D32" s="26">
        <f>D27-D31</f>
        <v>0</v>
      </c>
    </row>
    <row r="34" spans="1:4" x14ac:dyDescent="0.2">
      <c r="A34" s="15" t="s">
        <v>53</v>
      </c>
      <c r="B34" s="52"/>
      <c r="C34" s="16"/>
      <c r="D34" s="108" t="str">
        <f>IF(D32&lt;&gt;0,D29/D32,"")</f>
        <v/>
      </c>
    </row>
    <row r="35" spans="1:4" x14ac:dyDescent="0.2">
      <c r="A35" s="12" t="s">
        <v>276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F35"/>
  <sheetViews>
    <sheetView zoomScaleNormal="100" workbookViewId="0">
      <selection activeCell="F22" sqref="F22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306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307</v>
      </c>
      <c r="B12" s="53"/>
      <c r="C12" s="20"/>
      <c r="D12" s="21">
        <f>IF('Données de base'!C51&lt;&gt;0,IF('Données de base'!C51&lt;0,'Données de base'!C51,-'Données de base'!C51),IF('Données de base'!G68&lt;&gt;0,IF('Données de base'!G68&lt;0,-'Données de base'!G68,'Données de base'!G68),0))</f>
        <v>0</v>
      </c>
      <c r="F12" s="47"/>
    </row>
    <row r="13" spans="1:6" x14ac:dyDescent="0.2">
      <c r="A13" s="22" t="s">
        <v>44</v>
      </c>
      <c r="B13" s="51" t="s">
        <v>7</v>
      </c>
      <c r="C13" s="23">
        <v>33</v>
      </c>
      <c r="D13" s="24">
        <f>'Données de base'!C62+'Données de base'!C72+'Données de base'!C92+'Données de base'!C82+'Données de base'!C102</f>
        <v>0</v>
      </c>
    </row>
    <row r="14" spans="1:6" s="11" customFormat="1" x14ac:dyDescent="0.2">
      <c r="A14" s="22" t="s">
        <v>322</v>
      </c>
      <c r="B14" s="51" t="s">
        <v>7</v>
      </c>
      <c r="C14" s="23">
        <v>366</v>
      </c>
      <c r="D14" s="107">
        <f>'Données de base'!C118</f>
        <v>0</v>
      </c>
    </row>
    <row r="15" spans="1:6" x14ac:dyDescent="0.2">
      <c r="A15" s="15" t="s">
        <v>45</v>
      </c>
      <c r="B15" s="52"/>
      <c r="C15" s="16"/>
      <c r="D15" s="26">
        <f>SUM(D12:D14)</f>
        <v>0</v>
      </c>
    </row>
    <row r="17" spans="1:6" x14ac:dyDescent="0.2">
      <c r="A17" s="19" t="s">
        <v>46</v>
      </c>
      <c r="B17" s="50" t="s">
        <v>7</v>
      </c>
      <c r="C17" s="20">
        <v>690</v>
      </c>
      <c r="D17" s="21">
        <f>'Données de base'!G134</f>
        <v>0</v>
      </c>
    </row>
    <row r="18" spans="1:6" x14ac:dyDescent="0.2">
      <c r="A18" s="22" t="s">
        <v>47</v>
      </c>
      <c r="B18" s="51" t="s">
        <v>8</v>
      </c>
      <c r="C18" s="23">
        <v>590</v>
      </c>
      <c r="D18" s="25">
        <f>'Données de base'!C134</f>
        <v>0</v>
      </c>
    </row>
    <row r="19" spans="1:6" x14ac:dyDescent="0.2">
      <c r="A19" s="15" t="s">
        <v>48</v>
      </c>
      <c r="B19" s="52"/>
      <c r="C19" s="16"/>
      <c r="D19" s="26">
        <f>D17-D18</f>
        <v>0</v>
      </c>
    </row>
    <row r="21" spans="1:6" x14ac:dyDescent="0.2">
      <c r="A21" s="15" t="s">
        <v>49</v>
      </c>
      <c r="B21" s="52"/>
      <c r="C21" s="16"/>
      <c r="D21" s="108" t="e">
        <f>IF(AND(D19=0,D15&gt;0),1,IF(AND(D19=0,D15&lt;0),-0.01,IF(AND(D19&lt;0,D15&gt;0),1,IF(AND(D19&lt;0,D15&lt;0),-0.01,D15/D19))))</f>
        <v>#DIV/0!</v>
      </c>
      <c r="E21" s="116"/>
      <c r="F21" s="116" t="s">
        <v>347</v>
      </c>
    </row>
    <row r="22" spans="1:6" x14ac:dyDescent="0.2">
      <c r="A22" s="12" t="s">
        <v>249</v>
      </c>
      <c r="E22" s="132">
        <v>1</v>
      </c>
      <c r="F22" s="133" t="s">
        <v>374</v>
      </c>
    </row>
    <row r="23" spans="1:6" x14ac:dyDescent="0.2">
      <c r="E23" s="132">
        <v>-0.01</v>
      </c>
      <c r="F23" s="133" t="s">
        <v>348</v>
      </c>
    </row>
    <row r="25" spans="1:6" ht="15" x14ac:dyDescent="0.25">
      <c r="A25" s="94" t="s">
        <v>50</v>
      </c>
    </row>
    <row r="27" spans="1:6" ht="12.75" customHeight="1" x14ac:dyDescent="0.2">
      <c r="A27" s="19" t="s">
        <v>218</v>
      </c>
      <c r="B27" s="82" t="s">
        <v>7</v>
      </c>
      <c r="C27" s="83" t="s">
        <v>313</v>
      </c>
      <c r="D27" s="21">
        <f>'Données de base'!G51</f>
        <v>0</v>
      </c>
    </row>
    <row r="28" spans="1:6" ht="12.75" customHeight="1" x14ac:dyDescent="0.2">
      <c r="A28" s="19" t="s">
        <v>153</v>
      </c>
      <c r="B28" s="56" t="s">
        <v>8</v>
      </c>
      <c r="C28" s="48" t="s">
        <v>25</v>
      </c>
      <c r="D28" s="25">
        <f>IF('Données de base'!C51&lt;0,-'Données de base'!C51,'Données de base'!C51)</f>
        <v>0</v>
      </c>
    </row>
    <row r="29" spans="1:6" x14ac:dyDescent="0.2">
      <c r="A29" s="15" t="s">
        <v>56</v>
      </c>
      <c r="B29" s="52"/>
      <c r="C29" s="16"/>
      <c r="D29" s="26">
        <f>D27-D28</f>
        <v>0</v>
      </c>
    </row>
    <row r="30" spans="1:6" x14ac:dyDescent="0.2">
      <c r="A30" s="15"/>
      <c r="B30" s="52"/>
      <c r="C30" s="16"/>
      <c r="D30" s="43"/>
    </row>
    <row r="31" spans="1:6" x14ac:dyDescent="0.2">
      <c r="A31" s="19" t="s">
        <v>231</v>
      </c>
      <c r="B31" s="56" t="s">
        <v>8</v>
      </c>
      <c r="C31" s="48" t="s">
        <v>31</v>
      </c>
      <c r="D31" s="47">
        <f>'Données de base'!G68</f>
        <v>0</v>
      </c>
    </row>
    <row r="32" spans="1:6" x14ac:dyDescent="0.2">
      <c r="A32" s="15" t="s">
        <v>52</v>
      </c>
      <c r="B32" s="52"/>
      <c r="C32" s="16"/>
      <c r="D32" s="26">
        <f>D27-D31</f>
        <v>0</v>
      </c>
    </row>
    <row r="34" spans="1:4" x14ac:dyDescent="0.2">
      <c r="A34" s="15" t="s">
        <v>53</v>
      </c>
      <c r="B34" s="52"/>
      <c r="C34" s="16"/>
      <c r="D34" s="108" t="str">
        <f>IF(D32&lt;&gt;0,D29/D32,"")</f>
        <v/>
      </c>
    </row>
    <row r="35" spans="1:4" x14ac:dyDescent="0.2">
      <c r="A35" s="12" t="s">
        <v>276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5"/>
  <dimension ref="A1:E22"/>
  <sheetViews>
    <sheetView zoomScaleNormal="100" workbookViewId="0">
      <selection activeCell="D22" sqref="D22"/>
    </sheetView>
  </sheetViews>
  <sheetFormatPr baseColWidth="10" defaultRowHeight="12.75" x14ac:dyDescent="0.2"/>
  <cols>
    <col min="2" max="2" width="39.140625" bestFit="1" customWidth="1"/>
    <col min="5" max="5" width="35.28515625" bestFit="1" customWidth="1"/>
  </cols>
  <sheetData>
    <row r="1" spans="1:5" ht="15.75" x14ac:dyDescent="0.25">
      <c r="A1" s="2" t="s">
        <v>13</v>
      </c>
    </row>
    <row r="2" spans="1:5" ht="15.75" x14ac:dyDescent="0.25">
      <c r="A2" s="2"/>
    </row>
    <row r="3" spans="1:5" ht="15.75" x14ac:dyDescent="0.25">
      <c r="A3" s="2" t="s">
        <v>9</v>
      </c>
    </row>
    <row r="5" spans="1:5" ht="20.100000000000001" customHeight="1" x14ac:dyDescent="0.2">
      <c r="A5" s="8" t="s">
        <v>11</v>
      </c>
      <c r="B5" s="8" t="s">
        <v>0</v>
      </c>
      <c r="D5" s="8" t="s">
        <v>11</v>
      </c>
      <c r="E5" s="8" t="s">
        <v>1</v>
      </c>
    </row>
    <row r="6" spans="1:5" ht="20.100000000000001" customHeight="1" x14ac:dyDescent="0.2">
      <c r="A6" s="3"/>
      <c r="B6" s="3"/>
      <c r="D6" s="3">
        <v>2068</v>
      </c>
      <c r="E6" s="3" t="s">
        <v>12</v>
      </c>
    </row>
    <row r="9" spans="1:5" ht="15.75" x14ac:dyDescent="0.25">
      <c r="A9" s="2" t="s">
        <v>10</v>
      </c>
    </row>
    <row r="11" spans="1:5" ht="20.100000000000001" customHeight="1" x14ac:dyDescent="0.2">
      <c r="A11" s="8" t="s">
        <v>11</v>
      </c>
      <c r="B11" s="8" t="s">
        <v>2</v>
      </c>
      <c r="D11" s="8" t="s">
        <v>11</v>
      </c>
      <c r="E11" s="8" t="s">
        <v>3</v>
      </c>
    </row>
    <row r="12" spans="1:5" ht="20.100000000000001" customHeight="1" x14ac:dyDescent="0.2">
      <c r="A12" s="4">
        <v>380</v>
      </c>
      <c r="B12" s="5" t="s">
        <v>17</v>
      </c>
      <c r="D12" s="4">
        <v>466</v>
      </c>
      <c r="E12" s="5" t="s">
        <v>14</v>
      </c>
    </row>
    <row r="13" spans="1:5" ht="25.5" x14ac:dyDescent="0.2">
      <c r="A13" s="4">
        <v>381</v>
      </c>
      <c r="B13" s="5" t="s">
        <v>18</v>
      </c>
      <c r="D13" s="4">
        <v>487</v>
      </c>
      <c r="E13" s="10" t="s">
        <v>16</v>
      </c>
    </row>
    <row r="14" spans="1:5" x14ac:dyDescent="0.2">
      <c r="A14" s="4">
        <v>3840</v>
      </c>
      <c r="B14" s="5" t="s">
        <v>19</v>
      </c>
      <c r="D14" s="4"/>
      <c r="E14" s="4"/>
    </row>
    <row r="15" spans="1:5" x14ac:dyDescent="0.2">
      <c r="A15" s="4">
        <v>386</v>
      </c>
      <c r="B15" s="5" t="s">
        <v>20</v>
      </c>
      <c r="D15" s="4"/>
      <c r="E15" s="4"/>
    </row>
    <row r="16" spans="1:5" ht="25.5" x14ac:dyDescent="0.2">
      <c r="A16" s="3">
        <v>387</v>
      </c>
      <c r="B16" s="9" t="s">
        <v>15</v>
      </c>
      <c r="D16" s="3"/>
      <c r="E16" s="3"/>
    </row>
    <row r="19" spans="1:5" ht="15.75" x14ac:dyDescent="0.25">
      <c r="A19" s="2" t="s">
        <v>4</v>
      </c>
    </row>
    <row r="21" spans="1:5" ht="20.100000000000001" customHeight="1" x14ac:dyDescent="0.2">
      <c r="A21" s="8" t="s">
        <v>11</v>
      </c>
      <c r="B21" s="8" t="s">
        <v>5</v>
      </c>
      <c r="D21" s="8" t="s">
        <v>11</v>
      </c>
      <c r="E21" s="8" t="s">
        <v>6</v>
      </c>
    </row>
    <row r="22" spans="1:5" ht="25.5" x14ac:dyDescent="0.2">
      <c r="A22" s="3">
        <v>57</v>
      </c>
      <c r="B22" s="9" t="s">
        <v>21</v>
      </c>
      <c r="D22" s="3">
        <v>67</v>
      </c>
      <c r="E22" s="9" t="s">
        <v>21</v>
      </c>
    </row>
  </sheetData>
  <pageMargins left="0.7" right="0.7" top="0.78740157499999996" bottom="0.78740157499999996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G145"/>
  <sheetViews>
    <sheetView tabSelected="1" topLeftCell="A105" zoomScaleNormal="100" workbookViewId="0">
      <selection activeCell="A135" sqref="A135"/>
    </sheetView>
  </sheetViews>
  <sheetFormatPr baseColWidth="10" defaultRowHeight="12.75" x14ac:dyDescent="0.2"/>
  <cols>
    <col min="2" max="2" width="62.5703125" customWidth="1"/>
    <col min="3" max="3" width="14.7109375" style="6" bestFit="1" customWidth="1"/>
    <col min="4" max="4" width="9" customWidth="1"/>
    <col min="6" max="6" width="56.7109375" customWidth="1"/>
    <col min="7" max="7" width="14.28515625" style="6" bestFit="1" customWidth="1"/>
  </cols>
  <sheetData>
    <row r="1" spans="1:7" ht="15.75" x14ac:dyDescent="0.25">
      <c r="A1" s="2" t="s">
        <v>373</v>
      </c>
    </row>
    <row r="2" spans="1:7" x14ac:dyDescent="0.2">
      <c r="F2" s="34"/>
    </row>
    <row r="3" spans="1:7" ht="14.25" x14ac:dyDescent="0.2">
      <c r="A3" t="s">
        <v>41</v>
      </c>
      <c r="B3" s="36"/>
      <c r="C3" s="39" t="s">
        <v>42</v>
      </c>
      <c r="D3" s="38"/>
      <c r="F3" s="34" t="s">
        <v>335</v>
      </c>
      <c r="G3" s="37"/>
    </row>
    <row r="5" spans="1:7" ht="15.75" x14ac:dyDescent="0.25">
      <c r="A5" s="2" t="s">
        <v>131</v>
      </c>
    </row>
    <row r="7" spans="1:7" ht="24.75" customHeight="1" x14ac:dyDescent="0.2">
      <c r="A7" s="98" t="s">
        <v>54</v>
      </c>
      <c r="B7" s="7" t="s">
        <v>132</v>
      </c>
      <c r="C7" s="99" t="s">
        <v>55</v>
      </c>
      <c r="D7" s="1"/>
      <c r="E7" s="98" t="s">
        <v>54</v>
      </c>
      <c r="F7" s="7" t="s">
        <v>140</v>
      </c>
      <c r="G7" s="99" t="s">
        <v>55</v>
      </c>
    </row>
    <row r="8" spans="1:7" ht="20.100000000000001" customHeight="1" x14ac:dyDescent="0.2">
      <c r="A8" s="69">
        <v>10</v>
      </c>
      <c r="B8" s="3" t="s">
        <v>80</v>
      </c>
      <c r="C8" s="31"/>
      <c r="E8" s="65">
        <v>20</v>
      </c>
      <c r="F8" s="4" t="s">
        <v>79</v>
      </c>
      <c r="G8" s="32"/>
    </row>
    <row r="9" spans="1:7" x14ac:dyDescent="0.2">
      <c r="E9" s="65">
        <v>200</v>
      </c>
      <c r="F9" s="5" t="s">
        <v>103</v>
      </c>
      <c r="G9" s="33"/>
    </row>
    <row r="10" spans="1:7" x14ac:dyDescent="0.2">
      <c r="E10" s="65">
        <v>201</v>
      </c>
      <c r="F10" s="5" t="s">
        <v>104</v>
      </c>
      <c r="G10" s="33"/>
    </row>
    <row r="11" spans="1:7" x14ac:dyDescent="0.2">
      <c r="E11" s="65">
        <v>2016</v>
      </c>
      <c r="F11" s="5" t="s">
        <v>105</v>
      </c>
      <c r="G11" s="33"/>
    </row>
    <row r="12" spans="1:7" x14ac:dyDescent="0.2">
      <c r="E12" s="65">
        <v>206</v>
      </c>
      <c r="F12" s="5" t="s">
        <v>106</v>
      </c>
      <c r="G12" s="33"/>
    </row>
    <row r="13" spans="1:7" x14ac:dyDescent="0.2">
      <c r="B13" s="11"/>
      <c r="E13" s="65">
        <v>29</v>
      </c>
      <c r="F13" s="5" t="s">
        <v>129</v>
      </c>
      <c r="G13" s="33"/>
    </row>
    <row r="14" spans="1:7" x14ac:dyDescent="0.2">
      <c r="E14" s="65">
        <v>290</v>
      </c>
      <c r="F14" s="5" t="s">
        <v>203</v>
      </c>
      <c r="G14" s="33"/>
    </row>
    <row r="15" spans="1:7" x14ac:dyDescent="0.2">
      <c r="E15" s="65">
        <v>29301</v>
      </c>
      <c r="F15" s="5" t="s">
        <v>204</v>
      </c>
      <c r="G15" s="57"/>
    </row>
    <row r="16" spans="1:7" x14ac:dyDescent="0.2">
      <c r="E16" s="65">
        <v>29302</v>
      </c>
      <c r="F16" s="5" t="s">
        <v>205</v>
      </c>
      <c r="G16" s="57"/>
    </row>
    <row r="17" spans="1:7" x14ac:dyDescent="0.2">
      <c r="E17" s="66" t="s">
        <v>38</v>
      </c>
      <c r="F17" s="68" t="s">
        <v>206</v>
      </c>
      <c r="G17" s="57"/>
    </row>
    <row r="18" spans="1:7" x14ac:dyDescent="0.2">
      <c r="E18" s="66" t="s">
        <v>38</v>
      </c>
      <c r="F18" s="68" t="s">
        <v>207</v>
      </c>
      <c r="G18" s="57"/>
    </row>
    <row r="19" spans="1:7" x14ac:dyDescent="0.2">
      <c r="E19" s="69">
        <v>299</v>
      </c>
      <c r="F19" s="58" t="s">
        <v>141</v>
      </c>
      <c r="G19" s="31"/>
    </row>
    <row r="20" spans="1:7" x14ac:dyDescent="0.2">
      <c r="E20" s="11" t="s">
        <v>208</v>
      </c>
    </row>
    <row r="21" spans="1:7" ht="15.75" x14ac:dyDescent="0.25">
      <c r="A21" s="2" t="s">
        <v>133</v>
      </c>
    </row>
    <row r="23" spans="1:7" ht="27" customHeight="1" x14ac:dyDescent="0.2">
      <c r="A23" s="98" t="s">
        <v>54</v>
      </c>
      <c r="B23" s="7" t="s">
        <v>134</v>
      </c>
      <c r="C23" s="99" t="s">
        <v>55</v>
      </c>
      <c r="D23" s="1"/>
      <c r="E23" s="98" t="s">
        <v>54</v>
      </c>
      <c r="F23" s="7" t="s">
        <v>142</v>
      </c>
      <c r="G23" s="99" t="s">
        <v>55</v>
      </c>
    </row>
    <row r="24" spans="1:7" ht="12.75" customHeight="1" x14ac:dyDescent="0.2">
      <c r="A24" s="65">
        <v>30</v>
      </c>
      <c r="B24" s="5" t="s">
        <v>110</v>
      </c>
      <c r="C24" s="35"/>
      <c r="E24" s="65">
        <v>4</v>
      </c>
      <c r="F24" s="5" t="s">
        <v>142</v>
      </c>
      <c r="G24" s="35"/>
    </row>
    <row r="25" spans="1:7" ht="12.75" customHeight="1" x14ac:dyDescent="0.2">
      <c r="A25" s="65">
        <v>31</v>
      </c>
      <c r="B25" s="5" t="s">
        <v>111</v>
      </c>
      <c r="C25" s="35"/>
      <c r="E25" s="65">
        <v>400</v>
      </c>
      <c r="F25" s="5" t="s">
        <v>81</v>
      </c>
      <c r="G25" s="35"/>
    </row>
    <row r="26" spans="1:7" x14ac:dyDescent="0.2">
      <c r="A26" s="65">
        <v>3180</v>
      </c>
      <c r="B26" s="5" t="s">
        <v>112</v>
      </c>
      <c r="C26" s="35"/>
      <c r="E26" s="65">
        <v>401</v>
      </c>
      <c r="F26" s="5" t="s">
        <v>82</v>
      </c>
      <c r="G26" s="35"/>
    </row>
    <row r="27" spans="1:7" x14ac:dyDescent="0.2">
      <c r="A27" s="65">
        <v>33</v>
      </c>
      <c r="B27" s="5" t="s">
        <v>44</v>
      </c>
      <c r="C27" s="33"/>
      <c r="E27" s="65">
        <v>402</v>
      </c>
      <c r="F27" s="5" t="s">
        <v>127</v>
      </c>
      <c r="G27" s="35"/>
    </row>
    <row r="28" spans="1:7" x14ac:dyDescent="0.2">
      <c r="A28" s="65">
        <v>34</v>
      </c>
      <c r="B28" s="5" t="s">
        <v>113</v>
      </c>
      <c r="C28" s="35"/>
      <c r="E28" s="65">
        <v>440</v>
      </c>
      <c r="F28" s="5" t="s">
        <v>96</v>
      </c>
      <c r="G28" s="35"/>
    </row>
    <row r="29" spans="1:7" x14ac:dyDescent="0.2">
      <c r="A29" s="65">
        <v>340</v>
      </c>
      <c r="B29" s="5" t="s">
        <v>95</v>
      </c>
      <c r="C29" s="35"/>
      <c r="E29" s="65">
        <v>441</v>
      </c>
      <c r="F29" s="5" t="s">
        <v>121</v>
      </c>
      <c r="G29" s="35"/>
    </row>
    <row r="30" spans="1:7" x14ac:dyDescent="0.2">
      <c r="A30" s="65">
        <v>344</v>
      </c>
      <c r="B30" s="5" t="s">
        <v>124</v>
      </c>
      <c r="C30" s="35"/>
      <c r="E30" s="65">
        <v>442</v>
      </c>
      <c r="F30" s="5" t="s">
        <v>122</v>
      </c>
      <c r="G30" s="35"/>
    </row>
    <row r="31" spans="1:7" x14ac:dyDescent="0.2">
      <c r="A31" s="65">
        <v>35</v>
      </c>
      <c r="B31" s="5" t="s">
        <v>88</v>
      </c>
      <c r="C31" s="33"/>
      <c r="E31" s="65">
        <v>443</v>
      </c>
      <c r="F31" s="5" t="s">
        <v>123</v>
      </c>
      <c r="G31" s="35"/>
    </row>
    <row r="32" spans="1:7" x14ac:dyDescent="0.2">
      <c r="A32" s="65">
        <v>36</v>
      </c>
      <c r="B32" s="5" t="s">
        <v>114</v>
      </c>
      <c r="C32" s="35"/>
      <c r="E32" s="65">
        <v>444</v>
      </c>
      <c r="F32" s="5" t="s">
        <v>124</v>
      </c>
      <c r="G32" s="35"/>
    </row>
    <row r="33" spans="1:7" x14ac:dyDescent="0.2">
      <c r="A33" s="65">
        <v>364</v>
      </c>
      <c r="B33" s="5" t="s">
        <v>66</v>
      </c>
      <c r="C33" s="33"/>
      <c r="E33" s="112" t="s">
        <v>338</v>
      </c>
      <c r="F33" s="100" t="s">
        <v>71</v>
      </c>
      <c r="G33" s="35"/>
    </row>
    <row r="34" spans="1:7" x14ac:dyDescent="0.2">
      <c r="A34" s="65">
        <v>365</v>
      </c>
      <c r="B34" s="5" t="s">
        <v>67</v>
      </c>
      <c r="C34" s="33"/>
      <c r="E34" s="112">
        <v>45</v>
      </c>
      <c r="F34" s="100" t="s">
        <v>89</v>
      </c>
      <c r="G34" s="35"/>
    </row>
    <row r="35" spans="1:7" x14ac:dyDescent="0.2">
      <c r="A35" s="65">
        <v>366</v>
      </c>
      <c r="B35" s="5" t="s">
        <v>318</v>
      </c>
      <c r="C35" s="33"/>
      <c r="E35" s="112">
        <v>47</v>
      </c>
      <c r="F35" s="100" t="s">
        <v>98</v>
      </c>
      <c r="G35" s="33"/>
    </row>
    <row r="36" spans="1:7" x14ac:dyDescent="0.2">
      <c r="A36" s="65">
        <v>389</v>
      </c>
      <c r="B36" s="5" t="s">
        <v>69</v>
      </c>
      <c r="C36" s="33"/>
      <c r="E36" s="112">
        <v>489</v>
      </c>
      <c r="F36" s="100" t="s">
        <v>312</v>
      </c>
      <c r="G36" s="33"/>
    </row>
    <row r="37" spans="1:7" x14ac:dyDescent="0.2">
      <c r="A37" s="112" t="s">
        <v>339</v>
      </c>
      <c r="B37" s="100" t="s">
        <v>341</v>
      </c>
      <c r="C37" s="33"/>
      <c r="E37" s="112" t="s">
        <v>340</v>
      </c>
      <c r="F37" s="100" t="s">
        <v>344</v>
      </c>
      <c r="G37" s="33"/>
    </row>
    <row r="38" spans="1:7" x14ac:dyDescent="0.2">
      <c r="A38" s="112" t="s">
        <v>339</v>
      </c>
      <c r="B38" s="100" t="s">
        <v>342</v>
      </c>
      <c r="C38" s="33"/>
      <c r="E38" s="112" t="s">
        <v>340</v>
      </c>
      <c r="F38" s="100" t="s">
        <v>345</v>
      </c>
      <c r="G38" s="33"/>
    </row>
    <row r="39" spans="1:7" x14ac:dyDescent="0.2">
      <c r="A39" s="112" t="s">
        <v>339</v>
      </c>
      <c r="B39" s="100" t="s">
        <v>343</v>
      </c>
      <c r="C39" s="33"/>
      <c r="E39" s="112" t="s">
        <v>340</v>
      </c>
      <c r="F39" s="100" t="s">
        <v>346</v>
      </c>
      <c r="G39" s="33"/>
    </row>
    <row r="40" spans="1:7" x14ac:dyDescent="0.2">
      <c r="A40" s="64" t="s">
        <v>39</v>
      </c>
      <c r="B40" s="80" t="s">
        <v>146</v>
      </c>
      <c r="C40" s="33"/>
      <c r="E40" s="65">
        <v>4896</v>
      </c>
      <c r="F40" s="5" t="s">
        <v>100</v>
      </c>
      <c r="G40" s="33"/>
    </row>
    <row r="41" spans="1:7" x14ac:dyDescent="0.2">
      <c r="A41" s="64" t="s">
        <v>40</v>
      </c>
      <c r="B41" s="80" t="s">
        <v>147</v>
      </c>
      <c r="C41" s="33"/>
      <c r="E41" s="65">
        <v>49</v>
      </c>
      <c r="F41" s="5" t="s">
        <v>99</v>
      </c>
      <c r="G41" s="33"/>
    </row>
    <row r="42" spans="1:7" x14ac:dyDescent="0.2">
      <c r="A42" s="64" t="s">
        <v>25</v>
      </c>
      <c r="B42" s="100" t="s">
        <v>62</v>
      </c>
      <c r="C42" s="33"/>
      <c r="E42" s="102">
        <v>7101</v>
      </c>
      <c r="F42" s="5" t="s">
        <v>209</v>
      </c>
      <c r="G42" s="35"/>
    </row>
    <row r="43" spans="1:7" x14ac:dyDescent="0.2">
      <c r="A43" s="64" t="s">
        <v>25</v>
      </c>
      <c r="B43" s="100" t="s">
        <v>63</v>
      </c>
      <c r="C43" s="33"/>
      <c r="E43" s="102">
        <v>7201</v>
      </c>
      <c r="F43" s="5" t="s">
        <v>210</v>
      </c>
      <c r="G43" s="35"/>
    </row>
    <row r="44" spans="1:7" x14ac:dyDescent="0.2">
      <c r="A44" s="79" t="s">
        <v>25</v>
      </c>
      <c r="B44" s="68" t="s">
        <v>148</v>
      </c>
      <c r="C44" s="57"/>
      <c r="E44" s="66" t="s">
        <v>30</v>
      </c>
      <c r="F44" s="68" t="s">
        <v>211</v>
      </c>
      <c r="G44" s="35"/>
    </row>
    <row r="45" spans="1:7" x14ac:dyDescent="0.2">
      <c r="A45" s="79" t="s">
        <v>25</v>
      </c>
      <c r="B45" s="68" t="s">
        <v>149</v>
      </c>
      <c r="C45" s="57"/>
      <c r="E45" s="66" t="s">
        <v>30</v>
      </c>
      <c r="F45" s="68" t="s">
        <v>212</v>
      </c>
      <c r="G45" s="35"/>
    </row>
    <row r="46" spans="1:7" x14ac:dyDescent="0.2">
      <c r="A46" s="64" t="s">
        <v>25</v>
      </c>
      <c r="B46" s="100" t="s">
        <v>135</v>
      </c>
      <c r="C46" s="57"/>
      <c r="E46" s="65">
        <v>7301</v>
      </c>
      <c r="F46" s="5" t="s">
        <v>213</v>
      </c>
      <c r="G46" s="35"/>
    </row>
    <row r="47" spans="1:7" x14ac:dyDescent="0.2">
      <c r="A47" s="66" t="s">
        <v>25</v>
      </c>
      <c r="B47" s="80" t="s">
        <v>155</v>
      </c>
      <c r="C47" s="57"/>
      <c r="E47" s="65">
        <v>1500</v>
      </c>
      <c r="F47" s="5" t="s">
        <v>214</v>
      </c>
      <c r="G47" s="35"/>
    </row>
    <row r="48" spans="1:7" x14ac:dyDescent="0.2">
      <c r="A48" s="66" t="s">
        <v>25</v>
      </c>
      <c r="B48" s="68" t="s">
        <v>150</v>
      </c>
      <c r="C48" s="57"/>
      <c r="E48" s="66" t="s">
        <v>30</v>
      </c>
      <c r="F48" s="68" t="s">
        <v>215</v>
      </c>
      <c r="G48" s="35"/>
    </row>
    <row r="49" spans="1:7" x14ac:dyDescent="0.2">
      <c r="A49" s="66" t="s">
        <v>25</v>
      </c>
      <c r="B49" s="68" t="s">
        <v>151</v>
      </c>
      <c r="C49" s="57"/>
      <c r="E49" s="66" t="s">
        <v>30</v>
      </c>
      <c r="F49" s="68" t="s">
        <v>216</v>
      </c>
      <c r="G49" s="35"/>
    </row>
    <row r="50" spans="1:7" x14ac:dyDescent="0.2">
      <c r="A50" s="66" t="s">
        <v>25</v>
      </c>
      <c r="B50" s="68" t="s">
        <v>152</v>
      </c>
      <c r="C50" s="57"/>
      <c r="E50" s="66" t="s">
        <v>30</v>
      </c>
      <c r="F50" s="68" t="s">
        <v>217</v>
      </c>
      <c r="G50" s="35"/>
    </row>
    <row r="51" spans="1:7" x14ac:dyDescent="0.2">
      <c r="A51" s="66" t="s">
        <v>25</v>
      </c>
      <c r="B51" s="68" t="s">
        <v>153</v>
      </c>
      <c r="C51" s="57"/>
      <c r="E51" s="66" t="s">
        <v>30</v>
      </c>
      <c r="F51" s="68" t="s">
        <v>218</v>
      </c>
      <c r="G51" s="35"/>
    </row>
    <row r="52" spans="1:7" x14ac:dyDescent="0.2">
      <c r="A52" s="64" t="s">
        <v>36</v>
      </c>
      <c r="B52" s="5" t="s">
        <v>154</v>
      </c>
      <c r="C52" s="57"/>
      <c r="E52" s="101">
        <v>9000</v>
      </c>
      <c r="F52" s="80" t="s">
        <v>219</v>
      </c>
      <c r="G52" s="35"/>
    </row>
    <row r="53" spans="1:7" x14ac:dyDescent="0.2">
      <c r="A53" s="65" t="s">
        <v>23</v>
      </c>
      <c r="B53" s="5" t="s">
        <v>156</v>
      </c>
      <c r="C53" s="57"/>
      <c r="E53" s="101">
        <v>9030</v>
      </c>
      <c r="F53" s="80" t="s">
        <v>220</v>
      </c>
      <c r="G53" s="35"/>
    </row>
    <row r="54" spans="1:7" x14ac:dyDescent="0.2">
      <c r="A54" s="65" t="s">
        <v>23</v>
      </c>
      <c r="B54" s="5" t="s">
        <v>157</v>
      </c>
      <c r="C54" s="57"/>
      <c r="E54" s="64" t="s">
        <v>33</v>
      </c>
      <c r="F54" s="5" t="s">
        <v>154</v>
      </c>
      <c r="G54" s="35"/>
    </row>
    <row r="55" spans="1:7" x14ac:dyDescent="0.2">
      <c r="A55" s="66" t="s">
        <v>23</v>
      </c>
      <c r="B55" s="68" t="s">
        <v>158</v>
      </c>
      <c r="C55" s="57"/>
      <c r="E55" s="64" t="s">
        <v>34</v>
      </c>
      <c r="F55" s="5" t="s">
        <v>83</v>
      </c>
      <c r="G55" s="35"/>
    </row>
    <row r="56" spans="1:7" x14ac:dyDescent="0.2">
      <c r="A56" s="66" t="s">
        <v>23</v>
      </c>
      <c r="B56" s="68" t="s">
        <v>159</v>
      </c>
      <c r="C56" s="57"/>
      <c r="E56" s="64" t="s">
        <v>35</v>
      </c>
      <c r="F56" s="5" t="s">
        <v>221</v>
      </c>
      <c r="G56" s="35"/>
    </row>
    <row r="57" spans="1:7" x14ac:dyDescent="0.2">
      <c r="A57" s="65" t="s">
        <v>23</v>
      </c>
      <c r="B57" s="5" t="s">
        <v>160</v>
      </c>
      <c r="C57" s="57"/>
      <c r="E57" s="64" t="s">
        <v>35</v>
      </c>
      <c r="F57" s="5" t="s">
        <v>84</v>
      </c>
      <c r="G57" s="35"/>
    </row>
    <row r="58" spans="1:7" x14ac:dyDescent="0.2">
      <c r="A58" s="65" t="s">
        <v>23</v>
      </c>
      <c r="B58" s="4" t="s">
        <v>161</v>
      </c>
      <c r="C58" s="57"/>
      <c r="E58" s="64" t="s">
        <v>35</v>
      </c>
      <c r="F58" s="5" t="s">
        <v>85</v>
      </c>
      <c r="G58" s="35"/>
    </row>
    <row r="59" spans="1:7" x14ac:dyDescent="0.2">
      <c r="A59" s="66" t="s">
        <v>23</v>
      </c>
      <c r="B59" s="68" t="s">
        <v>162</v>
      </c>
      <c r="C59" s="57"/>
      <c r="E59" s="64" t="s">
        <v>31</v>
      </c>
      <c r="F59" s="5" t="s">
        <v>222</v>
      </c>
      <c r="G59" s="35"/>
    </row>
    <row r="60" spans="1:7" x14ac:dyDescent="0.2">
      <c r="A60" s="66" t="s">
        <v>23</v>
      </c>
      <c r="B60" s="68" t="s">
        <v>163</v>
      </c>
      <c r="C60" s="57"/>
      <c r="E60" s="64" t="s">
        <v>31</v>
      </c>
      <c r="F60" s="5" t="s">
        <v>223</v>
      </c>
      <c r="G60" s="35"/>
    </row>
    <row r="61" spans="1:7" x14ac:dyDescent="0.2">
      <c r="A61" s="66" t="s">
        <v>23</v>
      </c>
      <c r="B61" s="68" t="s">
        <v>164</v>
      </c>
      <c r="C61" s="57"/>
      <c r="E61" s="79" t="s">
        <v>31</v>
      </c>
      <c r="F61" s="68" t="s">
        <v>224</v>
      </c>
      <c r="G61" s="35"/>
    </row>
    <row r="62" spans="1:7" x14ac:dyDescent="0.2">
      <c r="A62" s="66" t="s">
        <v>23</v>
      </c>
      <c r="B62" s="68" t="s">
        <v>165</v>
      </c>
      <c r="C62" s="57"/>
      <c r="E62" s="79" t="s">
        <v>31</v>
      </c>
      <c r="F62" s="68" t="s">
        <v>225</v>
      </c>
      <c r="G62" s="35"/>
    </row>
    <row r="63" spans="1:7" x14ac:dyDescent="0.2">
      <c r="A63" s="65" t="s">
        <v>28</v>
      </c>
      <c r="B63" s="5" t="s">
        <v>166</v>
      </c>
      <c r="C63" s="57"/>
      <c r="E63" s="64" t="s">
        <v>31</v>
      </c>
      <c r="F63" s="5" t="s">
        <v>226</v>
      </c>
      <c r="G63" s="35"/>
    </row>
    <row r="64" spans="1:7" x14ac:dyDescent="0.2">
      <c r="A64" s="65" t="s">
        <v>28</v>
      </c>
      <c r="B64" s="5" t="s">
        <v>167</v>
      </c>
      <c r="C64" s="57"/>
      <c r="E64" s="66" t="s">
        <v>31</v>
      </c>
      <c r="F64" s="5" t="s">
        <v>227</v>
      </c>
      <c r="G64" s="35"/>
    </row>
    <row r="65" spans="1:7" x14ac:dyDescent="0.2">
      <c r="A65" s="66" t="s">
        <v>28</v>
      </c>
      <c r="B65" s="68" t="s">
        <v>168</v>
      </c>
      <c r="C65" s="57"/>
      <c r="E65" s="66" t="s">
        <v>31</v>
      </c>
      <c r="F65" s="68" t="s">
        <v>228</v>
      </c>
      <c r="G65" s="35"/>
    </row>
    <row r="66" spans="1:7" x14ac:dyDescent="0.2">
      <c r="A66" s="66" t="s">
        <v>28</v>
      </c>
      <c r="B66" s="68" t="s">
        <v>169</v>
      </c>
      <c r="C66" s="57"/>
      <c r="E66" s="66" t="s">
        <v>31</v>
      </c>
      <c r="F66" s="68" t="s">
        <v>229</v>
      </c>
      <c r="G66" s="35"/>
    </row>
    <row r="67" spans="1:7" x14ac:dyDescent="0.2">
      <c r="A67" s="65" t="s">
        <v>28</v>
      </c>
      <c r="B67" s="4" t="s">
        <v>170</v>
      </c>
      <c r="C67" s="57"/>
      <c r="E67" s="66" t="s">
        <v>31</v>
      </c>
      <c r="F67" s="68" t="s">
        <v>230</v>
      </c>
      <c r="G67" s="35"/>
    </row>
    <row r="68" spans="1:7" x14ac:dyDescent="0.2">
      <c r="A68" s="65" t="s">
        <v>28</v>
      </c>
      <c r="B68" s="5" t="s">
        <v>171</v>
      </c>
      <c r="C68" s="57"/>
      <c r="E68" s="66" t="s">
        <v>31</v>
      </c>
      <c r="F68" s="68" t="s">
        <v>231</v>
      </c>
      <c r="G68" s="35"/>
    </row>
    <row r="69" spans="1:7" x14ac:dyDescent="0.2">
      <c r="A69" s="66" t="s">
        <v>28</v>
      </c>
      <c r="B69" s="67" t="s">
        <v>172</v>
      </c>
      <c r="C69" s="57"/>
      <c r="E69" s="64" t="s">
        <v>29</v>
      </c>
      <c r="F69" s="5" t="s">
        <v>232</v>
      </c>
      <c r="G69" s="35"/>
    </row>
    <row r="70" spans="1:7" x14ac:dyDescent="0.2">
      <c r="A70" s="66" t="s">
        <v>28</v>
      </c>
      <c r="B70" s="67" t="s">
        <v>173</v>
      </c>
      <c r="C70" s="57"/>
      <c r="E70" s="64" t="s">
        <v>29</v>
      </c>
      <c r="F70" s="5" t="s">
        <v>233</v>
      </c>
      <c r="G70" s="35"/>
    </row>
    <row r="71" spans="1:7" x14ac:dyDescent="0.2">
      <c r="A71" s="66" t="s">
        <v>28</v>
      </c>
      <c r="B71" s="67" t="s">
        <v>174</v>
      </c>
      <c r="C71" s="57"/>
      <c r="E71" s="79" t="s">
        <v>317</v>
      </c>
      <c r="F71" s="68" t="s">
        <v>234</v>
      </c>
      <c r="G71" s="35"/>
    </row>
    <row r="72" spans="1:7" x14ac:dyDescent="0.2">
      <c r="A72" s="66" t="s">
        <v>28</v>
      </c>
      <c r="B72" s="67" t="s">
        <v>175</v>
      </c>
      <c r="C72" s="57"/>
      <c r="E72" s="105" t="s">
        <v>317</v>
      </c>
      <c r="F72" s="71" t="s">
        <v>235</v>
      </c>
      <c r="G72" s="59"/>
    </row>
    <row r="73" spans="1:7" x14ac:dyDescent="0.2">
      <c r="A73" s="65" t="s">
        <v>24</v>
      </c>
      <c r="B73" s="5" t="s">
        <v>176</v>
      </c>
      <c r="C73" s="57"/>
      <c r="E73" s="28"/>
      <c r="F73" s="29"/>
      <c r="G73" s="44"/>
    </row>
    <row r="74" spans="1:7" x14ac:dyDescent="0.2">
      <c r="A74" s="65" t="s">
        <v>24</v>
      </c>
      <c r="B74" s="5" t="s">
        <v>177</v>
      </c>
      <c r="C74" s="57"/>
      <c r="E74" s="28"/>
      <c r="F74" s="29"/>
      <c r="G74" s="44"/>
    </row>
    <row r="75" spans="1:7" x14ac:dyDescent="0.2">
      <c r="A75" s="66" t="s">
        <v>24</v>
      </c>
      <c r="B75" s="68" t="s">
        <v>178</v>
      </c>
      <c r="C75" s="57"/>
      <c r="E75" s="28"/>
      <c r="F75" s="29"/>
      <c r="G75" s="44"/>
    </row>
    <row r="76" spans="1:7" x14ac:dyDescent="0.2">
      <c r="A76" s="66" t="s">
        <v>24</v>
      </c>
      <c r="B76" s="68" t="s">
        <v>179</v>
      </c>
      <c r="C76" s="57"/>
      <c r="E76" s="28"/>
      <c r="F76" s="29"/>
      <c r="G76" s="44"/>
    </row>
    <row r="77" spans="1:7" x14ac:dyDescent="0.2">
      <c r="A77" s="65" t="s">
        <v>24</v>
      </c>
      <c r="B77" s="80" t="s">
        <v>180</v>
      </c>
      <c r="C77" s="57"/>
    </row>
    <row r="78" spans="1:7" x14ac:dyDescent="0.2">
      <c r="A78" s="65" t="s">
        <v>24</v>
      </c>
      <c r="B78" s="5" t="s">
        <v>181</v>
      </c>
      <c r="C78" s="57"/>
    </row>
    <row r="79" spans="1:7" x14ac:dyDescent="0.2">
      <c r="A79" s="66" t="s">
        <v>24</v>
      </c>
      <c r="B79" s="68" t="s">
        <v>182</v>
      </c>
      <c r="C79" s="57"/>
    </row>
    <row r="80" spans="1:7" x14ac:dyDescent="0.2">
      <c r="A80" s="66" t="s">
        <v>24</v>
      </c>
      <c r="B80" s="68" t="s">
        <v>183</v>
      </c>
      <c r="C80" s="57"/>
    </row>
    <row r="81" spans="1:7" x14ac:dyDescent="0.2">
      <c r="A81" s="66" t="s">
        <v>24</v>
      </c>
      <c r="B81" s="68" t="s">
        <v>184</v>
      </c>
      <c r="C81" s="57"/>
    </row>
    <row r="82" spans="1:7" x14ac:dyDescent="0.2">
      <c r="A82" s="66" t="s">
        <v>24</v>
      </c>
      <c r="B82" s="68" t="s">
        <v>185</v>
      </c>
      <c r="C82" s="57"/>
    </row>
    <row r="83" spans="1:7" x14ac:dyDescent="0.2">
      <c r="A83" s="64" t="s">
        <v>349</v>
      </c>
      <c r="B83" s="5" t="s">
        <v>351</v>
      </c>
      <c r="C83" s="57"/>
    </row>
    <row r="84" spans="1:7" x14ac:dyDescent="0.2">
      <c r="A84" s="64" t="s">
        <v>349</v>
      </c>
      <c r="B84" s="5" t="s">
        <v>352</v>
      </c>
      <c r="C84" s="57"/>
    </row>
    <row r="85" spans="1:7" x14ac:dyDescent="0.2">
      <c r="A85" s="79" t="s">
        <v>349</v>
      </c>
      <c r="B85" s="68" t="s">
        <v>353</v>
      </c>
      <c r="C85" s="57"/>
    </row>
    <row r="86" spans="1:7" x14ac:dyDescent="0.2">
      <c r="A86" s="79" t="s">
        <v>349</v>
      </c>
      <c r="B86" s="68" t="s">
        <v>354</v>
      </c>
      <c r="C86" s="57"/>
    </row>
    <row r="87" spans="1:7" x14ac:dyDescent="0.2">
      <c r="A87" s="64" t="s">
        <v>349</v>
      </c>
      <c r="B87" s="5" t="s">
        <v>355</v>
      </c>
      <c r="C87" s="57"/>
      <c r="E87" s="28"/>
      <c r="F87" s="29"/>
      <c r="G87" s="44"/>
    </row>
    <row r="88" spans="1:7" x14ac:dyDescent="0.2">
      <c r="A88" s="64" t="s">
        <v>349</v>
      </c>
      <c r="B88" s="5" t="s">
        <v>356</v>
      </c>
      <c r="C88" s="57"/>
      <c r="E88" s="28"/>
      <c r="F88" s="29"/>
      <c r="G88" s="44"/>
    </row>
    <row r="89" spans="1:7" x14ac:dyDescent="0.2">
      <c r="A89" s="79" t="s">
        <v>349</v>
      </c>
      <c r="B89" s="68" t="s">
        <v>357</v>
      </c>
      <c r="C89" s="57"/>
      <c r="E89" s="28"/>
      <c r="F89" s="29"/>
      <c r="G89" s="44"/>
    </row>
    <row r="90" spans="1:7" x14ac:dyDescent="0.2">
      <c r="A90" s="79" t="s">
        <v>349</v>
      </c>
      <c r="B90" s="68" t="s">
        <v>358</v>
      </c>
      <c r="C90" s="57"/>
      <c r="E90" s="28"/>
      <c r="F90" s="29"/>
      <c r="G90" s="44"/>
    </row>
    <row r="91" spans="1:7" x14ac:dyDescent="0.2">
      <c r="A91" s="79" t="s">
        <v>349</v>
      </c>
      <c r="B91" s="68" t="s">
        <v>359</v>
      </c>
      <c r="C91" s="57"/>
      <c r="E91" s="28"/>
      <c r="F91" s="29"/>
      <c r="G91" s="44"/>
    </row>
    <row r="92" spans="1:7" x14ac:dyDescent="0.2">
      <c r="A92" s="79" t="s">
        <v>349</v>
      </c>
      <c r="B92" s="68" t="s">
        <v>360</v>
      </c>
      <c r="C92" s="57"/>
      <c r="E92" s="28"/>
      <c r="F92" s="29"/>
      <c r="G92" s="44"/>
    </row>
    <row r="93" spans="1:7" x14ac:dyDescent="0.2">
      <c r="A93" s="64" t="s">
        <v>350</v>
      </c>
      <c r="B93" s="5" t="s">
        <v>361</v>
      </c>
      <c r="C93" s="57"/>
      <c r="E93" s="28"/>
      <c r="F93" s="29"/>
      <c r="G93" s="44"/>
    </row>
    <row r="94" spans="1:7" x14ac:dyDescent="0.2">
      <c r="A94" s="64" t="s">
        <v>350</v>
      </c>
      <c r="B94" s="5" t="s">
        <v>362</v>
      </c>
      <c r="C94" s="57"/>
      <c r="E94" s="28"/>
      <c r="F94" s="29"/>
      <c r="G94" s="44"/>
    </row>
    <row r="95" spans="1:7" x14ac:dyDescent="0.2">
      <c r="A95" s="79" t="s">
        <v>350</v>
      </c>
      <c r="B95" s="68" t="s">
        <v>363</v>
      </c>
      <c r="C95" s="57"/>
      <c r="E95" s="28"/>
      <c r="F95" s="29"/>
      <c r="G95" s="44"/>
    </row>
    <row r="96" spans="1:7" x14ac:dyDescent="0.2">
      <c r="A96" s="79" t="s">
        <v>350</v>
      </c>
      <c r="B96" s="68" t="s">
        <v>364</v>
      </c>
      <c r="C96" s="57"/>
      <c r="E96" s="28"/>
      <c r="F96" s="29"/>
      <c r="G96" s="44"/>
    </row>
    <row r="97" spans="1:7" x14ac:dyDescent="0.2">
      <c r="A97" s="64" t="s">
        <v>350</v>
      </c>
      <c r="B97" s="80" t="s">
        <v>365</v>
      </c>
      <c r="C97" s="57"/>
      <c r="E97" s="28"/>
      <c r="F97" s="29"/>
      <c r="G97" s="44"/>
    </row>
    <row r="98" spans="1:7" x14ac:dyDescent="0.2">
      <c r="A98" s="64" t="s">
        <v>350</v>
      </c>
      <c r="B98" s="5" t="s">
        <v>372</v>
      </c>
      <c r="C98" s="57"/>
      <c r="E98" s="28"/>
      <c r="F98" s="29"/>
      <c r="G98" s="44"/>
    </row>
    <row r="99" spans="1:7" x14ac:dyDescent="0.2">
      <c r="A99" s="79" t="s">
        <v>350</v>
      </c>
      <c r="B99" s="68" t="s">
        <v>366</v>
      </c>
      <c r="C99" s="57"/>
      <c r="E99" s="28"/>
      <c r="F99" s="29"/>
      <c r="G99" s="44"/>
    </row>
    <row r="100" spans="1:7" x14ac:dyDescent="0.2">
      <c r="A100" s="79" t="s">
        <v>350</v>
      </c>
      <c r="B100" s="68" t="s">
        <v>367</v>
      </c>
      <c r="C100" s="57"/>
      <c r="E100" s="28"/>
      <c r="F100" s="29"/>
      <c r="G100" s="44"/>
    </row>
    <row r="101" spans="1:7" x14ac:dyDescent="0.2">
      <c r="A101" s="79" t="s">
        <v>350</v>
      </c>
      <c r="B101" s="68" t="s">
        <v>368</v>
      </c>
      <c r="C101" s="57"/>
      <c r="E101" s="28"/>
      <c r="F101" s="29"/>
      <c r="G101" s="44"/>
    </row>
    <row r="102" spans="1:7" x14ac:dyDescent="0.2">
      <c r="A102" s="79" t="s">
        <v>350</v>
      </c>
      <c r="B102" s="68" t="s">
        <v>369</v>
      </c>
      <c r="C102" s="57"/>
      <c r="E102" s="28"/>
      <c r="F102" s="29"/>
      <c r="G102" s="44"/>
    </row>
    <row r="103" spans="1:7" x14ac:dyDescent="0.2">
      <c r="A103" s="65" t="s">
        <v>26</v>
      </c>
      <c r="B103" s="4" t="s">
        <v>186</v>
      </c>
      <c r="C103" s="57"/>
      <c r="E103" s="28"/>
      <c r="F103" s="29"/>
      <c r="G103" s="44"/>
    </row>
    <row r="104" spans="1:7" x14ac:dyDescent="0.2">
      <c r="A104" s="65" t="s">
        <v>26</v>
      </c>
      <c r="B104" s="5" t="s">
        <v>370</v>
      </c>
      <c r="C104" s="57"/>
      <c r="E104" s="28"/>
      <c r="F104" s="29"/>
      <c r="G104" s="44"/>
    </row>
    <row r="105" spans="1:7" x14ac:dyDescent="0.2">
      <c r="A105" s="79" t="s">
        <v>316</v>
      </c>
      <c r="B105" s="68" t="s">
        <v>187</v>
      </c>
      <c r="C105" s="57"/>
      <c r="E105" s="28"/>
      <c r="F105" s="29"/>
      <c r="G105" s="44"/>
    </row>
    <row r="106" spans="1:7" x14ac:dyDescent="0.2">
      <c r="A106" s="79" t="s">
        <v>316</v>
      </c>
      <c r="B106" s="68" t="s">
        <v>188</v>
      </c>
      <c r="C106" s="57"/>
      <c r="E106" s="28"/>
      <c r="F106" s="29"/>
      <c r="G106" s="44"/>
    </row>
    <row r="107" spans="1:7" x14ac:dyDescent="0.2">
      <c r="A107" s="64" t="s">
        <v>27</v>
      </c>
      <c r="B107" s="5" t="s">
        <v>189</v>
      </c>
      <c r="C107" s="134"/>
      <c r="E107" s="28"/>
      <c r="F107" s="29"/>
      <c r="G107" s="44"/>
    </row>
    <row r="108" spans="1:7" x14ac:dyDescent="0.2">
      <c r="A108" s="64" t="s">
        <v>27</v>
      </c>
      <c r="B108" s="5" t="s">
        <v>371</v>
      </c>
      <c r="C108" s="134"/>
      <c r="E108" s="28"/>
      <c r="F108" s="29"/>
      <c r="G108" s="44"/>
    </row>
    <row r="109" spans="1:7" x14ac:dyDescent="0.2">
      <c r="A109" s="64" t="s">
        <v>315</v>
      </c>
      <c r="B109" s="80" t="s">
        <v>319</v>
      </c>
      <c r="C109" s="134"/>
      <c r="E109" s="28"/>
      <c r="F109" s="29"/>
      <c r="G109" s="44"/>
    </row>
    <row r="110" spans="1:7" x14ac:dyDescent="0.2">
      <c r="A110" s="64" t="s">
        <v>315</v>
      </c>
      <c r="B110" s="80" t="s">
        <v>320</v>
      </c>
      <c r="C110" s="134"/>
      <c r="E110" s="28"/>
      <c r="F110" s="29"/>
      <c r="G110" s="44"/>
    </row>
    <row r="111" spans="1:7" x14ac:dyDescent="0.2">
      <c r="A111" s="79" t="s">
        <v>315</v>
      </c>
      <c r="B111" s="68" t="s">
        <v>325</v>
      </c>
      <c r="C111" s="134"/>
      <c r="E111" s="28"/>
      <c r="F111" s="29"/>
      <c r="G111" s="44"/>
    </row>
    <row r="112" spans="1:7" x14ac:dyDescent="0.2">
      <c r="A112" s="79" t="s">
        <v>315</v>
      </c>
      <c r="B112" s="68" t="s">
        <v>326</v>
      </c>
      <c r="C112" s="134"/>
      <c r="E112" s="28"/>
      <c r="F112" s="29"/>
      <c r="G112" s="44"/>
    </row>
    <row r="113" spans="1:7" x14ac:dyDescent="0.2">
      <c r="A113" s="64" t="s">
        <v>315</v>
      </c>
      <c r="B113" s="80" t="s">
        <v>327</v>
      </c>
      <c r="C113" s="134"/>
      <c r="E113" s="28"/>
      <c r="F113" s="29"/>
      <c r="G113" s="44"/>
    </row>
    <row r="114" spans="1:7" x14ac:dyDescent="0.2">
      <c r="A114" s="64" t="s">
        <v>315</v>
      </c>
      <c r="B114" s="80" t="s">
        <v>328</v>
      </c>
      <c r="C114" s="134"/>
      <c r="E114" s="28"/>
      <c r="F114" s="29"/>
      <c r="G114" s="44"/>
    </row>
    <row r="115" spans="1:7" x14ac:dyDescent="0.2">
      <c r="A115" s="79" t="s">
        <v>315</v>
      </c>
      <c r="B115" s="68" t="s">
        <v>329</v>
      </c>
      <c r="C115" s="134"/>
      <c r="E115" s="28"/>
      <c r="F115" s="29"/>
      <c r="G115" s="44"/>
    </row>
    <row r="116" spans="1:7" x14ac:dyDescent="0.2">
      <c r="A116" s="79" t="s">
        <v>315</v>
      </c>
      <c r="B116" s="68" t="s">
        <v>330</v>
      </c>
      <c r="C116" s="134"/>
      <c r="E116" s="28"/>
      <c r="F116" s="29"/>
      <c r="G116" s="44"/>
    </row>
    <row r="117" spans="1:7" x14ac:dyDescent="0.2">
      <c r="A117" s="79" t="s">
        <v>315</v>
      </c>
      <c r="B117" s="68" t="s">
        <v>331</v>
      </c>
      <c r="C117" s="134"/>
      <c r="E117" s="28"/>
      <c r="F117" s="29"/>
      <c r="G117" s="44"/>
    </row>
    <row r="118" spans="1:7" x14ac:dyDescent="0.2">
      <c r="A118" s="105" t="s">
        <v>315</v>
      </c>
      <c r="B118" s="71" t="s">
        <v>332</v>
      </c>
      <c r="C118" s="135"/>
      <c r="E118" s="28"/>
      <c r="F118" s="29"/>
      <c r="G118" s="44"/>
    </row>
    <row r="119" spans="1:7" x14ac:dyDescent="0.2">
      <c r="E119" s="28"/>
      <c r="F119" s="29"/>
      <c r="G119" s="44"/>
    </row>
    <row r="120" spans="1:7" x14ac:dyDescent="0.2">
      <c r="E120" s="28"/>
      <c r="F120" s="29"/>
      <c r="G120" s="44"/>
    </row>
    <row r="121" spans="1:7" ht="15.75" x14ac:dyDescent="0.25">
      <c r="A121" s="2" t="s">
        <v>136</v>
      </c>
      <c r="E121" s="28"/>
      <c r="F121" s="29"/>
      <c r="G121" s="44"/>
    </row>
    <row r="122" spans="1:7" x14ac:dyDescent="0.2">
      <c r="E122" s="28"/>
      <c r="F122" s="29"/>
      <c r="G122" s="44"/>
    </row>
    <row r="123" spans="1:7" ht="25.5" x14ac:dyDescent="0.2">
      <c r="A123" s="98" t="s">
        <v>54</v>
      </c>
      <c r="B123" s="7" t="s">
        <v>137</v>
      </c>
      <c r="C123" s="99" t="s">
        <v>55</v>
      </c>
      <c r="E123" s="98" t="s">
        <v>54</v>
      </c>
      <c r="F123" s="7" t="s">
        <v>143</v>
      </c>
      <c r="G123" s="99" t="s">
        <v>55</v>
      </c>
    </row>
    <row r="124" spans="1:7" x14ac:dyDescent="0.2">
      <c r="A124" s="76">
        <v>59</v>
      </c>
      <c r="B124" s="45" t="s">
        <v>138</v>
      </c>
      <c r="C124" s="32"/>
      <c r="E124" s="76">
        <v>69</v>
      </c>
      <c r="F124" s="45" t="s">
        <v>144</v>
      </c>
      <c r="G124" s="32"/>
    </row>
    <row r="125" spans="1:7" x14ac:dyDescent="0.2">
      <c r="A125" s="64" t="s">
        <v>375</v>
      </c>
      <c r="B125" s="5" t="s">
        <v>190</v>
      </c>
      <c r="C125" s="33"/>
      <c r="E125" s="64" t="s">
        <v>32</v>
      </c>
      <c r="F125" s="5" t="s">
        <v>236</v>
      </c>
      <c r="G125" s="33"/>
    </row>
    <row r="126" spans="1:7" x14ac:dyDescent="0.2">
      <c r="A126" s="64" t="s">
        <v>375</v>
      </c>
      <c r="B126" s="5" t="s">
        <v>191</v>
      </c>
      <c r="C126" s="33"/>
      <c r="E126" s="64" t="s">
        <v>32</v>
      </c>
      <c r="F126" s="5" t="s">
        <v>237</v>
      </c>
      <c r="G126" s="33"/>
    </row>
    <row r="127" spans="1:7" x14ac:dyDescent="0.2">
      <c r="A127" s="66" t="s">
        <v>375</v>
      </c>
      <c r="B127" s="68" t="s">
        <v>192</v>
      </c>
      <c r="C127" s="33"/>
      <c r="E127" s="66" t="s">
        <v>32</v>
      </c>
      <c r="F127" s="68" t="s">
        <v>238</v>
      </c>
      <c r="G127" s="33"/>
    </row>
    <row r="128" spans="1:7" x14ac:dyDescent="0.2">
      <c r="A128" s="66" t="s">
        <v>375</v>
      </c>
      <c r="B128" s="68" t="s">
        <v>193</v>
      </c>
      <c r="C128" s="33"/>
      <c r="E128" s="66" t="s">
        <v>32</v>
      </c>
      <c r="F128" s="68" t="s">
        <v>239</v>
      </c>
      <c r="G128" s="33"/>
    </row>
    <row r="129" spans="1:7" x14ac:dyDescent="0.2">
      <c r="A129" s="65" t="s">
        <v>375</v>
      </c>
      <c r="B129" s="5" t="s">
        <v>139</v>
      </c>
      <c r="C129" s="33"/>
      <c r="E129" s="103">
        <v>6900.3</v>
      </c>
      <c r="F129" s="5" t="s">
        <v>145</v>
      </c>
      <c r="G129" s="33"/>
    </row>
    <row r="130" spans="1:7" x14ac:dyDescent="0.2">
      <c r="A130" s="65" t="s">
        <v>375</v>
      </c>
      <c r="B130" s="5" t="s">
        <v>194</v>
      </c>
      <c r="C130" s="33"/>
      <c r="E130" s="66" t="s">
        <v>32</v>
      </c>
      <c r="F130" s="5" t="s">
        <v>240</v>
      </c>
      <c r="G130" s="33"/>
    </row>
    <row r="131" spans="1:7" x14ac:dyDescent="0.2">
      <c r="A131" s="66" t="s">
        <v>375</v>
      </c>
      <c r="B131" s="68" t="s">
        <v>195</v>
      </c>
      <c r="C131" s="33"/>
      <c r="E131" s="66" t="s">
        <v>32</v>
      </c>
      <c r="F131" s="68" t="s">
        <v>241</v>
      </c>
      <c r="G131" s="33"/>
    </row>
    <row r="132" spans="1:7" x14ac:dyDescent="0.2">
      <c r="A132" s="66" t="s">
        <v>375</v>
      </c>
      <c r="B132" s="68" t="s">
        <v>196</v>
      </c>
      <c r="C132" s="33"/>
      <c r="E132" s="66" t="s">
        <v>32</v>
      </c>
      <c r="F132" s="68" t="s">
        <v>242</v>
      </c>
      <c r="G132" s="33"/>
    </row>
    <row r="133" spans="1:7" ht="12.75" customHeight="1" x14ac:dyDescent="0.2">
      <c r="A133" s="66" t="s">
        <v>375</v>
      </c>
      <c r="B133" s="68" t="s">
        <v>197</v>
      </c>
      <c r="C133" s="33"/>
      <c r="E133" s="66" t="s">
        <v>32</v>
      </c>
      <c r="F133" s="68" t="s">
        <v>243</v>
      </c>
      <c r="G133" s="33"/>
    </row>
    <row r="134" spans="1:7" ht="12.75" customHeight="1" x14ac:dyDescent="0.2">
      <c r="A134" s="70" t="s">
        <v>375</v>
      </c>
      <c r="B134" s="71" t="s">
        <v>198</v>
      </c>
      <c r="C134" s="31"/>
      <c r="E134" s="70" t="s">
        <v>32</v>
      </c>
      <c r="F134" s="71" t="s">
        <v>244</v>
      </c>
      <c r="G134" s="31"/>
    </row>
    <row r="135" spans="1:7" x14ac:dyDescent="0.2">
      <c r="A135" s="28"/>
      <c r="B135" s="29"/>
      <c r="C135" s="44"/>
    </row>
    <row r="136" spans="1:7" x14ac:dyDescent="0.2">
      <c r="A136" s="28"/>
      <c r="B136" s="29"/>
      <c r="C136" s="44"/>
    </row>
    <row r="137" spans="1:7" ht="15.75" x14ac:dyDescent="0.25">
      <c r="A137" s="2" t="s">
        <v>308</v>
      </c>
    </row>
    <row r="138" spans="1:7" ht="20.100000000000001" customHeight="1" x14ac:dyDescent="0.2"/>
    <row r="139" spans="1:7" ht="27.75" customHeight="1" x14ac:dyDescent="0.2">
      <c r="A139" s="7"/>
      <c r="B139" s="7" t="s">
        <v>137</v>
      </c>
      <c r="C139" s="99" t="s">
        <v>55</v>
      </c>
      <c r="F139" s="11"/>
    </row>
    <row r="140" spans="1:7" ht="20.100000000000001" customHeight="1" x14ac:dyDescent="0.2">
      <c r="A140" s="77"/>
      <c r="B140" s="5" t="s">
        <v>199</v>
      </c>
      <c r="C140" s="33"/>
      <c r="F140" s="11"/>
    </row>
    <row r="141" spans="1:7" ht="20.100000000000001" customHeight="1" x14ac:dyDescent="0.2">
      <c r="A141" s="77"/>
      <c r="B141" s="5" t="s">
        <v>200</v>
      </c>
      <c r="C141" s="33"/>
      <c r="F141" s="11"/>
    </row>
    <row r="142" spans="1:7" ht="20.100000000000001" customHeight="1" x14ac:dyDescent="0.2">
      <c r="A142" s="77"/>
      <c r="B142" s="68" t="s">
        <v>201</v>
      </c>
      <c r="C142" s="33"/>
      <c r="F142" s="11"/>
    </row>
    <row r="143" spans="1:7" x14ac:dyDescent="0.2">
      <c r="A143" s="78"/>
      <c r="B143" s="71" t="s">
        <v>202</v>
      </c>
      <c r="C143" s="31"/>
    </row>
    <row r="144" spans="1:7" x14ac:dyDescent="0.2">
      <c r="A144" s="11"/>
      <c r="E144" s="46"/>
    </row>
    <row r="145" spans="1:3" ht="43.5" customHeight="1" x14ac:dyDescent="0.2">
      <c r="A145" s="136" t="s">
        <v>336</v>
      </c>
      <c r="B145" s="136"/>
      <c r="C145" s="136"/>
    </row>
  </sheetData>
  <mergeCells count="1">
    <mergeCell ref="A145:C145"/>
  </mergeCells>
  <pageMargins left="0.683070866" right="0.25" top="0.49803149600000002" bottom="0.2" header="0.31496062992126" footer="0.25"/>
  <pageSetup paperSize="8" scale="75" orientation="portrait" r:id="rId1"/>
  <rowBreaks count="1" manualBreakCount="1">
    <brk id="118" max="6" man="1"/>
  </rowBreaks>
  <ignoredErrors>
    <ignoredError sqref="E33:E39 A37:A4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/>
  <dimension ref="A1:L167"/>
  <sheetViews>
    <sheetView zoomScaleNormal="100" workbookViewId="0">
      <selection activeCell="F48" sqref="F48"/>
    </sheetView>
  </sheetViews>
  <sheetFormatPr baseColWidth="10" defaultRowHeight="12.75" x14ac:dyDescent="0.2"/>
  <cols>
    <col min="1" max="1" width="49.7109375" customWidth="1"/>
    <col min="2" max="2" width="3.28515625" style="46" bestFit="1" customWidth="1"/>
    <col min="3" max="3" width="10.7109375" style="13" customWidth="1"/>
    <col min="4" max="4" width="15.7109375" style="6" customWidth="1"/>
    <col min="6" max="6" width="11.42578125" customWidth="1"/>
  </cols>
  <sheetData>
    <row r="1" spans="1:4" x14ac:dyDescent="0.2">
      <c r="A1" s="34" t="s">
        <v>41</v>
      </c>
      <c r="C1" s="16" t="str">
        <f>IF('Données de base'!B3&lt;&gt;0,'Données de base'!B3,"")</f>
        <v/>
      </c>
    </row>
    <row r="2" spans="1:4" x14ac:dyDescent="0.2">
      <c r="A2" s="34"/>
    </row>
    <row r="3" spans="1:4" x14ac:dyDescent="0.2">
      <c r="A3" s="34" t="s">
        <v>42</v>
      </c>
      <c r="C3" s="41" t="str">
        <f>IF('Données de base'!D3&lt;&gt;0,'Données de base'!D3,"")</f>
        <v/>
      </c>
    </row>
    <row r="5" spans="1:4" x14ac:dyDescent="0.2">
      <c r="A5" s="34" t="s">
        <v>333</v>
      </c>
      <c r="C5" s="42" t="str">
        <f>IF('Données de base'!G3&lt;&gt;0,'Données de base'!G3,"")</f>
        <v/>
      </c>
    </row>
    <row r="7" spans="1:4" ht="15.75" x14ac:dyDescent="0.25">
      <c r="A7" s="2" t="s">
        <v>245</v>
      </c>
    </row>
    <row r="9" spans="1:4" ht="24" x14ac:dyDescent="0.2">
      <c r="C9" s="95" t="s">
        <v>54</v>
      </c>
      <c r="D9" s="27" t="s">
        <v>55</v>
      </c>
    </row>
    <row r="10" spans="1:4" ht="15" x14ac:dyDescent="0.25">
      <c r="A10" s="17" t="s">
        <v>78</v>
      </c>
    </row>
    <row r="11" spans="1:4" x14ac:dyDescent="0.2">
      <c r="C11" s="18"/>
      <c r="D11" s="14"/>
    </row>
    <row r="12" spans="1:4" x14ac:dyDescent="0.2">
      <c r="A12" s="19" t="s">
        <v>79</v>
      </c>
      <c r="B12" s="50" t="s">
        <v>7</v>
      </c>
      <c r="C12" s="20">
        <v>20</v>
      </c>
      <c r="D12" s="21">
        <f>'Données de base'!G8</f>
        <v>0</v>
      </c>
    </row>
    <row r="13" spans="1:4" x14ac:dyDescent="0.2">
      <c r="A13" s="22" t="s">
        <v>80</v>
      </c>
      <c r="B13" s="51" t="s">
        <v>8</v>
      </c>
      <c r="C13" s="23">
        <v>10</v>
      </c>
      <c r="D13" s="25">
        <f>'Données de base'!C8</f>
        <v>0</v>
      </c>
    </row>
    <row r="14" spans="1:4" x14ac:dyDescent="0.2">
      <c r="A14" s="15" t="s">
        <v>260</v>
      </c>
      <c r="B14" s="52"/>
      <c r="C14" s="16"/>
      <c r="D14" s="26">
        <f>D12-D13</f>
        <v>0</v>
      </c>
    </row>
    <row r="16" spans="1:4" x14ac:dyDescent="0.2">
      <c r="A16" s="19" t="s">
        <v>81</v>
      </c>
      <c r="B16" s="50" t="s">
        <v>7</v>
      </c>
      <c r="C16" s="20">
        <v>400</v>
      </c>
      <c r="D16" s="21">
        <f>'Données de base'!G25</f>
        <v>0</v>
      </c>
    </row>
    <row r="17" spans="1:11" x14ac:dyDescent="0.2">
      <c r="A17" s="22" t="s">
        <v>82</v>
      </c>
      <c r="B17" s="51" t="s">
        <v>7</v>
      </c>
      <c r="C17" s="23">
        <v>401</v>
      </c>
      <c r="D17" s="24">
        <f>'Données de base'!G26</f>
        <v>0</v>
      </c>
      <c r="F17" s="72"/>
      <c r="G17" s="72"/>
      <c r="H17" s="72"/>
      <c r="I17" s="72"/>
      <c r="J17" s="72"/>
    </row>
    <row r="18" spans="1:11" x14ac:dyDescent="0.2">
      <c r="A18" s="19" t="s">
        <v>154</v>
      </c>
      <c r="B18" s="56" t="s">
        <v>22</v>
      </c>
      <c r="C18" s="48" t="s">
        <v>37</v>
      </c>
      <c r="D18" s="21">
        <f>-'Données de base'!C52+'Données de base'!G54</f>
        <v>0</v>
      </c>
      <c r="F18" s="72"/>
      <c r="G18" s="72"/>
      <c r="H18" s="72"/>
      <c r="I18" s="72"/>
      <c r="J18" s="72"/>
    </row>
    <row r="19" spans="1:11" x14ac:dyDescent="0.2">
      <c r="A19" s="19" t="s">
        <v>83</v>
      </c>
      <c r="B19" s="56" t="s">
        <v>7</v>
      </c>
      <c r="C19" s="20">
        <v>4621.5</v>
      </c>
      <c r="D19" s="21">
        <f>'Données de base'!G55</f>
        <v>0</v>
      </c>
      <c r="F19" s="72"/>
      <c r="G19" s="72"/>
      <c r="H19" s="72"/>
      <c r="I19" s="72"/>
      <c r="J19" s="72"/>
    </row>
    <row r="20" spans="1:11" x14ac:dyDescent="0.2">
      <c r="A20" s="19" t="s">
        <v>221</v>
      </c>
      <c r="B20" s="56" t="s">
        <v>7</v>
      </c>
      <c r="C20" s="20">
        <v>4621.6000000000004</v>
      </c>
      <c r="D20" s="21">
        <f>'Données de base'!G56</f>
        <v>0</v>
      </c>
      <c r="F20" s="72"/>
      <c r="G20" s="72"/>
      <c r="H20" s="72"/>
      <c r="I20" s="72"/>
      <c r="J20" s="72"/>
    </row>
    <row r="21" spans="1:11" x14ac:dyDescent="0.2">
      <c r="A21" s="19" t="s">
        <v>84</v>
      </c>
      <c r="B21" s="56" t="s">
        <v>7</v>
      </c>
      <c r="C21" s="20">
        <v>4621.6000000000004</v>
      </c>
      <c r="D21" s="21">
        <f>'Données de base'!G57</f>
        <v>0</v>
      </c>
      <c r="F21" s="72"/>
      <c r="G21" s="72"/>
      <c r="H21" s="72"/>
      <c r="I21" s="72"/>
      <c r="J21" s="72"/>
    </row>
    <row r="22" spans="1:11" x14ac:dyDescent="0.2">
      <c r="A22" s="22" t="s">
        <v>85</v>
      </c>
      <c r="B22" s="51" t="s">
        <v>7</v>
      </c>
      <c r="C22" s="23">
        <v>4621.6000000000004</v>
      </c>
      <c r="D22" s="24">
        <f>'Données de base'!G58</f>
        <v>0</v>
      </c>
      <c r="F22" s="72"/>
      <c r="G22" s="72"/>
      <c r="H22" s="72"/>
      <c r="I22" s="72"/>
      <c r="J22" s="72"/>
    </row>
    <row r="23" spans="1:11" x14ac:dyDescent="0.2">
      <c r="A23" s="15" t="s">
        <v>76</v>
      </c>
      <c r="B23" s="52"/>
      <c r="C23" s="16"/>
      <c r="D23" s="26">
        <f>SUM(D16:D22)</f>
        <v>0</v>
      </c>
      <c r="F23" s="72"/>
      <c r="G23" s="72"/>
      <c r="H23" s="72"/>
      <c r="I23" s="72"/>
      <c r="J23" s="72"/>
    </row>
    <row r="24" spans="1:11" x14ac:dyDescent="0.2">
      <c r="F24" s="72"/>
      <c r="G24" s="72"/>
      <c r="H24" s="72"/>
      <c r="I24" s="72"/>
      <c r="J24" s="72"/>
    </row>
    <row r="25" spans="1:11" x14ac:dyDescent="0.2">
      <c r="A25" s="15" t="s">
        <v>86</v>
      </c>
      <c r="B25" s="52"/>
      <c r="C25" s="16"/>
      <c r="D25" s="108" t="str">
        <f>IF(D23&lt;&gt;0,D14/D23,"")</f>
        <v/>
      </c>
      <c r="F25" s="72"/>
      <c r="G25" s="72"/>
      <c r="H25" s="72"/>
      <c r="I25" s="72"/>
      <c r="J25" s="72"/>
    </row>
    <row r="26" spans="1:11" x14ac:dyDescent="0.2">
      <c r="A26" s="12" t="s">
        <v>246</v>
      </c>
      <c r="F26" s="72"/>
      <c r="G26" s="72"/>
      <c r="H26" s="72"/>
      <c r="I26" s="72"/>
      <c r="J26" s="72"/>
    </row>
    <row r="27" spans="1:11" x14ac:dyDescent="0.2">
      <c r="F27" s="72"/>
      <c r="G27" s="72"/>
      <c r="H27" s="72"/>
      <c r="I27" s="72"/>
      <c r="J27" s="72"/>
    </row>
    <row r="28" spans="1:11" x14ac:dyDescent="0.2">
      <c r="F28" s="72"/>
      <c r="G28" s="72"/>
      <c r="H28" s="72"/>
      <c r="I28" s="72"/>
      <c r="J28" s="72"/>
    </row>
    <row r="29" spans="1:11" ht="15" x14ac:dyDescent="0.25">
      <c r="A29" s="17" t="s">
        <v>87</v>
      </c>
      <c r="F29" s="72"/>
      <c r="G29" s="72"/>
      <c r="H29" s="72"/>
      <c r="I29" s="72"/>
      <c r="J29" s="72"/>
    </row>
    <row r="30" spans="1:11" x14ac:dyDescent="0.2">
      <c r="F30" s="73"/>
      <c r="G30" s="72"/>
      <c r="H30" s="72"/>
      <c r="I30" s="72"/>
      <c r="J30" s="72"/>
    </row>
    <row r="31" spans="1:11" x14ac:dyDescent="0.2">
      <c r="A31" s="19" t="s">
        <v>247</v>
      </c>
      <c r="B31" s="53"/>
      <c r="C31" s="20">
        <v>90</v>
      </c>
      <c r="D31" s="63">
        <f>IF('Données de base'!C40&lt;&gt;0,IF('Données de base'!C40&lt;0,'Données de base'!C40,-'Données de base'!C40),'Données de base'!G52)+IF('Données de base'!C41&lt;&gt;0,IF('Données de base'!C41&lt;0,'Données de base'!C41,-'Données de base'!C41),'Données de base'!G53)+IF('Données de base'!C42&lt;&gt;0,IF('Données de base'!C42&lt;0,'Données de base'!C42,-'Données de base'!C42),'Données de base'!G59)+IF('Données de base'!C43&lt;&gt;0,IF('Données de base'!C43&lt;0,'Données de base'!C43,-'Données de base'!C43),'Données de base'!G60)+IF('Données de base'!C44&lt;&gt;0,IF('Données de base'!C44&lt;0,'Données de base'!C44,-'Données de base'!C44),'Données de base'!G61)+IF('Données de base'!C45&lt;&gt;0,IF('Données de base'!C45&lt;0,'Données de base'!C45,-'Données de base'!C45),'Données de base'!G62)+IF('Données de base'!C46&lt;&gt;0,IF('Données de base'!C46&lt;0,'Données de base'!C46,-'Données de base'!C46),'Données de base'!G63)+IF('Données de base'!C47&lt;&gt;0,IF('Données de base'!C47&lt;0,'Données de base'!C47,-'Données de base'!C47),'Données de base'!G64)+IF('Données de base'!C48&lt;&gt;0,IF('Données de base'!C48&lt;0,'Données de base'!C48,-'Données de base'!C48),'Données de base'!G65)+IF('Données de base'!C49&lt;&gt;0,IF('Données de base'!C49&lt;0,'Données de base'!C49,-'Données de base'!C49),'Données de base'!G66)+IF('Données de base'!C50&lt;&gt;0,IF('Données de base'!C50&lt;0,'Données de base'!C50,-'Données de base'!C50),'Données de base'!G67)+IF('Données de base'!C51&lt;&gt;0,IF('Données de base'!C51&lt;0,'Données de base'!C51,-'Données de base'!C51),'Données de base'!G68)</f>
        <v>0</v>
      </c>
      <c r="F31" s="74"/>
      <c r="G31" s="72"/>
      <c r="H31" s="72"/>
      <c r="I31" s="72"/>
      <c r="J31" s="72"/>
      <c r="K31" s="62"/>
    </row>
    <row r="32" spans="1:11" x14ac:dyDescent="0.2">
      <c r="A32" s="22" t="s">
        <v>44</v>
      </c>
      <c r="B32" s="51" t="s">
        <v>7</v>
      </c>
      <c r="C32" s="23">
        <v>33</v>
      </c>
      <c r="D32" s="24">
        <f>'Données de base'!C27</f>
        <v>0</v>
      </c>
      <c r="F32" s="74"/>
      <c r="G32" s="73"/>
      <c r="H32" s="72"/>
      <c r="I32" s="72"/>
      <c r="J32" s="72"/>
      <c r="K32" s="62"/>
    </row>
    <row r="33" spans="1:12" x14ac:dyDescent="0.2">
      <c r="A33" s="22" t="s">
        <v>88</v>
      </c>
      <c r="B33" s="51" t="s">
        <v>7</v>
      </c>
      <c r="C33" s="23">
        <v>35</v>
      </c>
      <c r="D33" s="24">
        <f>'Données de base'!C31</f>
        <v>0</v>
      </c>
      <c r="F33" s="74"/>
      <c r="G33" s="73"/>
      <c r="H33" s="72"/>
      <c r="I33" s="72"/>
      <c r="J33" s="72"/>
      <c r="K33" s="62"/>
    </row>
    <row r="34" spans="1:12" x14ac:dyDescent="0.2">
      <c r="A34" s="22" t="s">
        <v>89</v>
      </c>
      <c r="B34" s="51" t="s">
        <v>8</v>
      </c>
      <c r="C34" s="23">
        <v>45</v>
      </c>
      <c r="D34" s="24">
        <f>'Données de base'!G34</f>
        <v>0</v>
      </c>
      <c r="F34" s="74"/>
      <c r="G34" s="73"/>
      <c r="H34" s="72"/>
      <c r="I34" s="72"/>
      <c r="J34" s="72"/>
      <c r="K34" s="62"/>
      <c r="L34" s="62"/>
    </row>
    <row r="35" spans="1:12" x14ac:dyDescent="0.2">
      <c r="A35" s="22" t="s">
        <v>90</v>
      </c>
      <c r="B35" s="51" t="s">
        <v>7</v>
      </c>
      <c r="C35" s="23">
        <v>364</v>
      </c>
      <c r="D35" s="24">
        <f>'Données de base'!C33</f>
        <v>0</v>
      </c>
      <c r="F35" s="72"/>
      <c r="G35" s="72"/>
      <c r="H35" s="72"/>
      <c r="I35" s="72"/>
      <c r="J35" s="72"/>
    </row>
    <row r="36" spans="1:12" x14ac:dyDescent="0.2">
      <c r="A36" s="22" t="s">
        <v>91</v>
      </c>
      <c r="B36" s="51" t="s">
        <v>7</v>
      </c>
      <c r="C36" s="23">
        <v>365</v>
      </c>
      <c r="D36" s="24">
        <f>'Données de base'!C34</f>
        <v>0</v>
      </c>
      <c r="F36" s="72"/>
      <c r="G36" s="72"/>
      <c r="H36" s="72"/>
      <c r="I36" s="72"/>
      <c r="J36" s="72"/>
    </row>
    <row r="37" spans="1:12" x14ac:dyDescent="0.2">
      <c r="A37" s="22" t="s">
        <v>248</v>
      </c>
      <c r="B37" s="51" t="s">
        <v>7</v>
      </c>
      <c r="C37" s="23">
        <v>366</v>
      </c>
      <c r="D37" s="24">
        <f>'Données de base'!C35</f>
        <v>0</v>
      </c>
      <c r="F37" s="72"/>
      <c r="G37" s="72"/>
      <c r="H37" s="72"/>
      <c r="I37" s="72"/>
      <c r="J37" s="72"/>
    </row>
    <row r="38" spans="1:12" x14ac:dyDescent="0.2">
      <c r="A38" s="22" t="s">
        <v>69</v>
      </c>
      <c r="B38" s="51" t="s">
        <v>7</v>
      </c>
      <c r="C38" s="23">
        <v>389</v>
      </c>
      <c r="D38" s="24">
        <f>'Données de base'!C36</f>
        <v>0</v>
      </c>
    </row>
    <row r="39" spans="1:12" x14ac:dyDescent="0.2">
      <c r="A39" s="22" t="s">
        <v>70</v>
      </c>
      <c r="B39" s="51" t="s">
        <v>8</v>
      </c>
      <c r="C39" s="23">
        <v>489</v>
      </c>
      <c r="D39" s="24">
        <f>'Données de base'!G$36</f>
        <v>0</v>
      </c>
    </row>
    <row r="40" spans="1:12" x14ac:dyDescent="0.2">
      <c r="A40" s="113" t="s">
        <v>71</v>
      </c>
      <c r="B40" s="114" t="s">
        <v>8</v>
      </c>
      <c r="C40" s="115">
        <v>4490</v>
      </c>
      <c r="D40" s="24">
        <f>'Données de base'!G33</f>
        <v>0</v>
      </c>
    </row>
    <row r="41" spans="1:12" x14ac:dyDescent="0.2">
      <c r="A41" s="15" t="s">
        <v>45</v>
      </c>
      <c r="B41" s="52"/>
      <c r="C41" s="16"/>
      <c r="D41" s="26">
        <f>SUM(D31:D33,D35:D38)-SUM(D34,D39:D40)</f>
        <v>0</v>
      </c>
    </row>
    <row r="43" spans="1:12" x14ac:dyDescent="0.2">
      <c r="A43" s="19" t="s">
        <v>92</v>
      </c>
      <c r="B43" s="50" t="s">
        <v>7</v>
      </c>
      <c r="C43" s="20">
        <v>690</v>
      </c>
      <c r="D43" s="21">
        <f>'Données de base'!G124</f>
        <v>0</v>
      </c>
    </row>
    <row r="44" spans="1:12" x14ac:dyDescent="0.2">
      <c r="A44" s="22" t="s">
        <v>93</v>
      </c>
      <c r="B44" s="51" t="s">
        <v>8</v>
      </c>
      <c r="C44" s="23">
        <v>590</v>
      </c>
      <c r="D44" s="25">
        <f>'Données de base'!C124</f>
        <v>0</v>
      </c>
    </row>
    <row r="45" spans="1:12" x14ac:dyDescent="0.2">
      <c r="A45" s="15" t="s">
        <v>48</v>
      </c>
      <c r="B45" s="52"/>
      <c r="C45" s="16"/>
      <c r="D45" s="26">
        <f>D43-D44</f>
        <v>0</v>
      </c>
    </row>
    <row r="47" spans="1:12" x14ac:dyDescent="0.2">
      <c r="A47" s="15" t="s">
        <v>74</v>
      </c>
      <c r="B47" s="52"/>
      <c r="C47" s="16"/>
      <c r="D47" s="108" t="e">
        <f>IF(AND(D45=0,D41&gt;0),1,IF(AND(D45=0,D41&lt;0),-0.01,IF(AND(D45&lt;0,D41&gt;0),1,IF(AND(D45&lt;0,D41&lt;0),-0.01,D41/D45))))</f>
        <v>#DIV/0!</v>
      </c>
      <c r="E47" s="116"/>
      <c r="F47" s="116" t="s">
        <v>347</v>
      </c>
      <c r="G47" s="116"/>
    </row>
    <row r="48" spans="1:12" x14ac:dyDescent="0.2">
      <c r="A48" s="12" t="s">
        <v>249</v>
      </c>
      <c r="E48" s="132">
        <v>1</v>
      </c>
      <c r="F48" s="133" t="s">
        <v>374</v>
      </c>
      <c r="G48" s="117"/>
    </row>
    <row r="49" spans="1:7" x14ac:dyDescent="0.2">
      <c r="E49" s="132">
        <v>-0.01</v>
      </c>
      <c r="F49" s="133" t="s">
        <v>348</v>
      </c>
      <c r="G49" s="117"/>
    </row>
    <row r="51" spans="1:7" ht="15" x14ac:dyDescent="0.25">
      <c r="A51" s="17" t="s">
        <v>94</v>
      </c>
    </row>
    <row r="53" spans="1:7" x14ac:dyDescent="0.2">
      <c r="A53" s="19" t="s">
        <v>95</v>
      </c>
      <c r="B53" s="50" t="s">
        <v>7</v>
      </c>
      <c r="C53" s="20">
        <v>340</v>
      </c>
      <c r="D53" s="21">
        <f>'Données de base'!C29</f>
        <v>0</v>
      </c>
    </row>
    <row r="54" spans="1:7" x14ac:dyDescent="0.2">
      <c r="A54" s="22" t="s">
        <v>96</v>
      </c>
      <c r="B54" s="51" t="s">
        <v>8</v>
      </c>
      <c r="C54" s="23">
        <v>440</v>
      </c>
      <c r="D54" s="24">
        <f>'Données de base'!G28</f>
        <v>0</v>
      </c>
    </row>
    <row r="55" spans="1:7" x14ac:dyDescent="0.2">
      <c r="A55" s="15" t="s">
        <v>250</v>
      </c>
      <c r="B55" s="52"/>
      <c r="C55" s="16"/>
      <c r="D55" s="26">
        <f>D53-D54</f>
        <v>0</v>
      </c>
    </row>
    <row r="57" spans="1:7" x14ac:dyDescent="0.2">
      <c r="A57" s="19" t="s">
        <v>97</v>
      </c>
      <c r="B57" s="50" t="s">
        <v>7</v>
      </c>
      <c r="C57" s="20">
        <v>4</v>
      </c>
      <c r="D57" s="21">
        <f>'Données de base'!G24</f>
        <v>0</v>
      </c>
    </row>
    <row r="58" spans="1:7" x14ac:dyDescent="0.2">
      <c r="A58" s="22" t="s">
        <v>98</v>
      </c>
      <c r="B58" s="51" t="s">
        <v>8</v>
      </c>
      <c r="C58" s="23">
        <v>47</v>
      </c>
      <c r="D58" s="24">
        <f>'Données de base'!G35</f>
        <v>0</v>
      </c>
    </row>
    <row r="59" spans="1:7" x14ac:dyDescent="0.2">
      <c r="A59" s="22" t="s">
        <v>99</v>
      </c>
      <c r="B59" s="51" t="s">
        <v>8</v>
      </c>
      <c r="C59" s="23">
        <v>49</v>
      </c>
      <c r="D59" s="24">
        <f>'Données de base'!G41</f>
        <v>0</v>
      </c>
    </row>
    <row r="60" spans="1:7" x14ac:dyDescent="0.2">
      <c r="A60" s="22" t="s">
        <v>70</v>
      </c>
      <c r="B60" s="51" t="s">
        <v>8</v>
      </c>
      <c r="C60" s="23">
        <v>489</v>
      </c>
      <c r="D60" s="24">
        <f>'Données de base'!G$36</f>
        <v>0</v>
      </c>
    </row>
    <row r="61" spans="1:7" x14ac:dyDescent="0.2">
      <c r="A61" s="30" t="s">
        <v>100</v>
      </c>
      <c r="B61" s="54" t="s">
        <v>7</v>
      </c>
      <c r="C61" s="23">
        <v>4896</v>
      </c>
      <c r="D61" s="24">
        <f>'Données de base'!G40</f>
        <v>0</v>
      </c>
    </row>
    <row r="62" spans="1:7" x14ac:dyDescent="0.2">
      <c r="A62" s="15" t="s">
        <v>251</v>
      </c>
      <c r="B62" s="52"/>
      <c r="C62" s="16"/>
      <c r="D62" s="26">
        <f>SUM(D57,D61)-SUM(D58:D60)</f>
        <v>0</v>
      </c>
    </row>
    <row r="64" spans="1:7" x14ac:dyDescent="0.2">
      <c r="A64" s="15" t="s">
        <v>101</v>
      </c>
      <c r="B64" s="52"/>
      <c r="C64" s="16"/>
      <c r="D64" s="108" t="str">
        <f>IF(D62&lt;&gt;0,D55/D62,"")</f>
        <v/>
      </c>
    </row>
    <row r="65" spans="1:4" x14ac:dyDescent="0.2">
      <c r="A65" s="12" t="s">
        <v>252</v>
      </c>
    </row>
    <row r="68" spans="1:4" ht="15" x14ac:dyDescent="0.25">
      <c r="A68" s="17" t="s">
        <v>102</v>
      </c>
    </row>
    <row r="70" spans="1:4" x14ac:dyDescent="0.2">
      <c r="A70" s="19" t="s">
        <v>103</v>
      </c>
      <c r="B70" s="50" t="s">
        <v>7</v>
      </c>
      <c r="C70" s="20">
        <v>200</v>
      </c>
      <c r="D70" s="21">
        <f>'Données de base'!G9</f>
        <v>0</v>
      </c>
    </row>
    <row r="71" spans="1:4" x14ac:dyDescent="0.2">
      <c r="A71" s="22" t="s">
        <v>104</v>
      </c>
      <c r="B71" s="51" t="s">
        <v>7</v>
      </c>
      <c r="C71" s="23">
        <v>201</v>
      </c>
      <c r="D71" s="24">
        <f>'Données de base'!G10</f>
        <v>0</v>
      </c>
    </row>
    <row r="72" spans="1:4" x14ac:dyDescent="0.2">
      <c r="A72" s="22" t="s">
        <v>105</v>
      </c>
      <c r="B72" s="51" t="s">
        <v>8</v>
      </c>
      <c r="C72" s="23">
        <v>2016</v>
      </c>
      <c r="D72" s="24">
        <f>'Données de base'!G11</f>
        <v>0</v>
      </c>
    </row>
    <row r="73" spans="1:4" x14ac:dyDescent="0.2">
      <c r="A73" s="22" t="s">
        <v>106</v>
      </c>
      <c r="B73" s="51" t="s">
        <v>7</v>
      </c>
      <c r="C73" s="23">
        <v>206</v>
      </c>
      <c r="D73" s="24">
        <f>'Données de base'!G12</f>
        <v>0</v>
      </c>
    </row>
    <row r="74" spans="1:4" x14ac:dyDescent="0.2">
      <c r="A74" s="15" t="s">
        <v>107</v>
      </c>
      <c r="B74" s="52"/>
      <c r="C74" s="16"/>
      <c r="D74" s="26">
        <f>SUM(D70:D71,D73)-D72</f>
        <v>0</v>
      </c>
    </row>
    <row r="76" spans="1:4" x14ac:dyDescent="0.2">
      <c r="A76" s="15" t="s">
        <v>251</v>
      </c>
      <c r="B76" s="52"/>
      <c r="C76" s="16"/>
      <c r="D76" s="26">
        <f>D62</f>
        <v>0</v>
      </c>
    </row>
    <row r="78" spans="1:4" ht="12.75" customHeight="1" x14ac:dyDescent="0.2">
      <c r="A78" s="15" t="s">
        <v>108</v>
      </c>
      <c r="B78" s="52"/>
      <c r="C78" s="16"/>
      <c r="D78" s="108" t="str">
        <f>IF(D76&lt;&gt;0,D74/D76,"")</f>
        <v/>
      </c>
    </row>
    <row r="79" spans="1:4" x14ac:dyDescent="0.2">
      <c r="A79" s="12" t="s">
        <v>253</v>
      </c>
    </row>
    <row r="82" spans="1:4" ht="15" x14ac:dyDescent="0.25">
      <c r="A82" s="17" t="s">
        <v>109</v>
      </c>
    </row>
    <row r="84" spans="1:4" ht="12.75" customHeight="1" x14ac:dyDescent="0.2">
      <c r="A84" s="15" t="s">
        <v>254</v>
      </c>
      <c r="B84" s="52"/>
      <c r="C84" s="16">
        <v>690</v>
      </c>
      <c r="D84" s="26">
        <f>'Données de base'!G124</f>
        <v>0</v>
      </c>
    </row>
    <row r="86" spans="1:4" x14ac:dyDescent="0.2">
      <c r="A86" s="19" t="s">
        <v>110</v>
      </c>
      <c r="B86" s="50" t="s">
        <v>7</v>
      </c>
      <c r="C86" s="20">
        <v>30</v>
      </c>
      <c r="D86" s="21">
        <f>'Données de base'!C24</f>
        <v>0</v>
      </c>
    </row>
    <row r="87" spans="1:4" ht="12.75" customHeight="1" x14ac:dyDescent="0.2">
      <c r="A87" s="22" t="s">
        <v>111</v>
      </c>
      <c r="B87" s="51" t="s">
        <v>7</v>
      </c>
      <c r="C87" s="23">
        <v>31</v>
      </c>
      <c r="D87" s="24">
        <f>'Données de base'!C25</f>
        <v>0</v>
      </c>
    </row>
    <row r="88" spans="1:4" x14ac:dyDescent="0.2">
      <c r="A88" s="22" t="s">
        <v>112</v>
      </c>
      <c r="B88" s="60" t="s">
        <v>8</v>
      </c>
      <c r="C88" s="23">
        <v>3180</v>
      </c>
      <c r="D88" s="24">
        <f>'Données de base'!C26</f>
        <v>0</v>
      </c>
    </row>
    <row r="89" spans="1:4" ht="12.75" customHeight="1" x14ac:dyDescent="0.2">
      <c r="A89" s="22" t="s">
        <v>113</v>
      </c>
      <c r="B89" s="60" t="s">
        <v>7</v>
      </c>
      <c r="C89" s="23">
        <v>34</v>
      </c>
      <c r="D89" s="24">
        <f>'Données de base'!C28</f>
        <v>0</v>
      </c>
    </row>
    <row r="90" spans="1:4" x14ac:dyDescent="0.2">
      <c r="A90" s="22" t="s">
        <v>124</v>
      </c>
      <c r="B90" s="60" t="s">
        <v>8</v>
      </c>
      <c r="C90" s="23">
        <v>344</v>
      </c>
      <c r="D90" s="24">
        <f>'Données de base'!C30</f>
        <v>0</v>
      </c>
    </row>
    <row r="91" spans="1:4" x14ac:dyDescent="0.2">
      <c r="A91" s="22" t="s">
        <v>114</v>
      </c>
      <c r="B91" s="60" t="s">
        <v>7</v>
      </c>
      <c r="C91" s="23">
        <v>36</v>
      </c>
      <c r="D91" s="24">
        <f>'Données de base'!C32</f>
        <v>0</v>
      </c>
    </row>
    <row r="92" spans="1:4" x14ac:dyDescent="0.2">
      <c r="A92" s="22" t="s">
        <v>66</v>
      </c>
      <c r="B92" s="60" t="s">
        <v>8</v>
      </c>
      <c r="C92" s="23">
        <v>364</v>
      </c>
      <c r="D92" s="24">
        <f>'Données de base'!C33</f>
        <v>0</v>
      </c>
    </row>
    <row r="93" spans="1:4" x14ac:dyDescent="0.2">
      <c r="A93" s="22" t="s">
        <v>67</v>
      </c>
      <c r="B93" s="60" t="s">
        <v>8</v>
      </c>
      <c r="C93" s="23">
        <v>365</v>
      </c>
      <c r="D93" s="24">
        <f>'Données de base'!C34</f>
        <v>0</v>
      </c>
    </row>
    <row r="94" spans="1:4" x14ac:dyDescent="0.2">
      <c r="A94" s="22" t="s">
        <v>68</v>
      </c>
      <c r="B94" s="60" t="s">
        <v>8</v>
      </c>
      <c r="C94" s="23">
        <v>366</v>
      </c>
      <c r="D94" s="25">
        <f>'Données de base'!C35</f>
        <v>0</v>
      </c>
    </row>
    <row r="95" spans="1:4" x14ac:dyDescent="0.2">
      <c r="A95" s="15" t="s">
        <v>255</v>
      </c>
      <c r="B95" s="52"/>
      <c r="C95" s="16"/>
      <c r="D95" s="88">
        <f>SUM(D86:D87,D89,D91)-SUM(D88,D90,D92:D94)+D84</f>
        <v>0</v>
      </c>
    </row>
    <row r="97" spans="1:4" x14ac:dyDescent="0.2">
      <c r="A97" s="15" t="s">
        <v>256</v>
      </c>
      <c r="B97" s="52"/>
      <c r="C97" s="16"/>
      <c r="D97" s="108" t="str">
        <f>IF(D95&lt;&gt;0,D84/D95,"")</f>
        <v/>
      </c>
    </row>
    <row r="98" spans="1:4" x14ac:dyDescent="0.2">
      <c r="A98" s="12" t="s">
        <v>257</v>
      </c>
    </row>
    <row r="101" spans="1:4" ht="15" x14ac:dyDescent="0.25">
      <c r="A101" s="17" t="s">
        <v>115</v>
      </c>
    </row>
    <row r="103" spans="1:4" ht="12.75" customHeight="1" x14ac:dyDescent="0.2">
      <c r="A103" s="19" t="s">
        <v>95</v>
      </c>
      <c r="B103" s="53" t="s">
        <v>7</v>
      </c>
      <c r="C103" s="20">
        <v>340</v>
      </c>
      <c r="D103" s="21">
        <f>'Données de base'!C29</f>
        <v>0</v>
      </c>
    </row>
    <row r="104" spans="1:4" ht="12.75" customHeight="1" x14ac:dyDescent="0.2">
      <c r="A104" s="22" t="s">
        <v>96</v>
      </c>
      <c r="B104" s="60" t="s">
        <v>8</v>
      </c>
      <c r="C104" s="23">
        <v>440</v>
      </c>
      <c r="D104" s="24">
        <f>'Données de base'!G28</f>
        <v>0</v>
      </c>
    </row>
    <row r="105" spans="1:4" x14ac:dyDescent="0.2">
      <c r="A105" s="22" t="s">
        <v>44</v>
      </c>
      <c r="B105" s="60" t="s">
        <v>7</v>
      </c>
      <c r="C105" s="23">
        <v>33</v>
      </c>
      <c r="D105" s="24">
        <f>'Données de base'!C27</f>
        <v>0</v>
      </c>
    </row>
    <row r="106" spans="1:4" ht="12.75" customHeight="1" x14ac:dyDescent="0.2">
      <c r="A106" s="22" t="s">
        <v>66</v>
      </c>
      <c r="B106" s="60" t="s">
        <v>7</v>
      </c>
      <c r="C106" s="23">
        <v>364</v>
      </c>
      <c r="D106" s="24">
        <f>'Données de base'!C33</f>
        <v>0</v>
      </c>
    </row>
    <row r="107" spans="1:4" x14ac:dyDescent="0.2">
      <c r="A107" s="22" t="s">
        <v>67</v>
      </c>
      <c r="B107" s="60" t="s">
        <v>7</v>
      </c>
      <c r="C107" s="23">
        <v>365</v>
      </c>
      <c r="D107" s="24">
        <f>'Données de base'!C34</f>
        <v>0</v>
      </c>
    </row>
    <row r="108" spans="1:4" x14ac:dyDescent="0.2">
      <c r="A108" s="22" t="s">
        <v>68</v>
      </c>
      <c r="B108" s="60" t="s">
        <v>7</v>
      </c>
      <c r="C108" s="23">
        <v>366</v>
      </c>
      <c r="D108" s="25">
        <f>'Données de base'!C35</f>
        <v>0</v>
      </c>
    </row>
    <row r="109" spans="1:4" x14ac:dyDescent="0.2">
      <c r="A109" s="15" t="s">
        <v>258</v>
      </c>
      <c r="B109" s="52"/>
      <c r="C109" s="16"/>
      <c r="D109" s="26">
        <f>SUM(D103,D105:D108)-D104</f>
        <v>0</v>
      </c>
    </row>
    <row r="111" spans="1:4" x14ac:dyDescent="0.2">
      <c r="A111" s="15" t="s">
        <v>251</v>
      </c>
      <c r="B111" s="52"/>
      <c r="C111" s="16"/>
      <c r="D111" s="26">
        <f>D76</f>
        <v>0</v>
      </c>
    </row>
    <row r="113" spans="1:4" x14ac:dyDescent="0.2">
      <c r="A113" s="15" t="s">
        <v>116</v>
      </c>
      <c r="B113" s="52"/>
      <c r="C113" s="16"/>
      <c r="D113" s="108" t="str">
        <f>IF(D111&lt;&gt;0,D109/D111,"")</f>
        <v/>
      </c>
    </row>
    <row r="114" spans="1:4" ht="12.75" customHeight="1" x14ac:dyDescent="0.2">
      <c r="A114" s="12" t="s">
        <v>259</v>
      </c>
    </row>
    <row r="117" spans="1:4" ht="15" x14ac:dyDescent="0.25">
      <c r="A117" s="17" t="s">
        <v>117</v>
      </c>
    </row>
    <row r="119" spans="1:4" ht="12.75" customHeight="1" x14ac:dyDescent="0.2">
      <c r="A119" s="19" t="s">
        <v>79</v>
      </c>
      <c r="B119" s="53" t="s">
        <v>7</v>
      </c>
      <c r="C119" s="20">
        <v>20</v>
      </c>
      <c r="D119" s="21">
        <f>'Données de base'!G8</f>
        <v>0</v>
      </c>
    </row>
    <row r="120" spans="1:4" ht="12.75" customHeight="1" x14ac:dyDescent="0.2">
      <c r="A120" s="22" t="s">
        <v>80</v>
      </c>
      <c r="B120" s="60" t="s">
        <v>8</v>
      </c>
      <c r="C120" s="23">
        <v>10</v>
      </c>
      <c r="D120" s="25">
        <f>'Données de base'!C8</f>
        <v>0</v>
      </c>
    </row>
    <row r="121" spans="1:4" x14ac:dyDescent="0.2">
      <c r="A121" s="15" t="s">
        <v>260</v>
      </c>
      <c r="B121" s="52"/>
      <c r="C121" s="16"/>
      <c r="D121" s="26">
        <f>D119-D120</f>
        <v>0</v>
      </c>
    </row>
    <row r="123" spans="1:4" x14ac:dyDescent="0.2">
      <c r="A123" s="15" t="s">
        <v>334</v>
      </c>
      <c r="B123" s="52"/>
      <c r="C123" s="16"/>
      <c r="D123" s="40" t="str">
        <f>IF('Données de base'!G3&lt;&gt;0,'Données de base'!G3,"")</f>
        <v/>
      </c>
    </row>
    <row r="125" spans="1:4" x14ac:dyDescent="0.2">
      <c r="A125" s="15" t="s">
        <v>118</v>
      </c>
      <c r="B125" s="52"/>
      <c r="C125" s="16"/>
      <c r="D125" s="26" t="str">
        <f>IF(D123="","",D121/D123)</f>
        <v/>
      </c>
    </row>
    <row r="126" spans="1:4" x14ac:dyDescent="0.2">
      <c r="A126" s="12" t="s">
        <v>337</v>
      </c>
    </row>
    <row r="129" spans="1:4" ht="15" x14ac:dyDescent="0.25">
      <c r="A129" s="17" t="s">
        <v>119</v>
      </c>
    </row>
    <row r="131" spans="1:4" ht="12.75" customHeight="1" x14ac:dyDescent="0.2">
      <c r="A131" s="15" t="s">
        <v>45</v>
      </c>
      <c r="B131" s="52"/>
      <c r="C131" s="16"/>
      <c r="D131" s="26">
        <f>D41</f>
        <v>0</v>
      </c>
    </row>
    <row r="133" spans="1:4" x14ac:dyDescent="0.2">
      <c r="A133" s="15" t="s">
        <v>251</v>
      </c>
      <c r="B133" s="52"/>
      <c r="C133" s="16"/>
      <c r="D133" s="26">
        <f>D62</f>
        <v>0</v>
      </c>
    </row>
    <row r="135" spans="1:4" x14ac:dyDescent="0.2">
      <c r="A135" s="15" t="s">
        <v>120</v>
      </c>
      <c r="B135" s="52"/>
      <c r="C135" s="16"/>
      <c r="D135" s="108" t="str">
        <f>IF(D133&lt;&gt;0,D131/D133,"")</f>
        <v/>
      </c>
    </row>
    <row r="138" spans="1:4" ht="15" x14ac:dyDescent="0.25">
      <c r="A138" s="17" t="s">
        <v>263</v>
      </c>
    </row>
    <row r="140" spans="1:4" x14ac:dyDescent="0.2">
      <c r="A140" s="19" t="s">
        <v>113</v>
      </c>
      <c r="B140" s="56" t="s">
        <v>7</v>
      </c>
      <c r="C140" s="20">
        <v>34</v>
      </c>
      <c r="D140" s="21">
        <f>'Données de base'!C28</f>
        <v>0</v>
      </c>
    </row>
    <row r="141" spans="1:4" x14ac:dyDescent="0.2">
      <c r="A141" s="22" t="s">
        <v>96</v>
      </c>
      <c r="B141" s="55" t="s">
        <v>8</v>
      </c>
      <c r="C141" s="23">
        <v>440</v>
      </c>
      <c r="D141" s="24">
        <f>'Données de base'!G28</f>
        <v>0</v>
      </c>
    </row>
    <row r="142" spans="1:4" x14ac:dyDescent="0.2">
      <c r="A142" s="22" t="s">
        <v>121</v>
      </c>
      <c r="B142" s="55" t="s">
        <v>8</v>
      </c>
      <c r="C142" s="23">
        <v>441</v>
      </c>
      <c r="D142" s="24">
        <f>'Données de base'!G29</f>
        <v>0</v>
      </c>
    </row>
    <row r="143" spans="1:4" x14ac:dyDescent="0.2">
      <c r="A143" s="22" t="s">
        <v>122</v>
      </c>
      <c r="B143" s="55" t="s">
        <v>8</v>
      </c>
      <c r="C143" s="23">
        <v>442</v>
      </c>
      <c r="D143" s="24">
        <f>'Données de base'!G30</f>
        <v>0</v>
      </c>
    </row>
    <row r="144" spans="1:4" x14ac:dyDescent="0.2">
      <c r="A144" s="22" t="s">
        <v>123</v>
      </c>
      <c r="B144" s="55" t="s">
        <v>8</v>
      </c>
      <c r="C144" s="23">
        <v>443</v>
      </c>
      <c r="D144" s="24">
        <f>'Données de base'!G31</f>
        <v>0</v>
      </c>
    </row>
    <row r="145" spans="1:4" x14ac:dyDescent="0.2">
      <c r="A145" s="22" t="s">
        <v>124</v>
      </c>
      <c r="B145" s="55" t="s">
        <v>8</v>
      </c>
      <c r="C145" s="23">
        <v>444</v>
      </c>
      <c r="D145" s="25">
        <f>'Données de base'!G32</f>
        <v>0</v>
      </c>
    </row>
    <row r="146" spans="1:4" x14ac:dyDescent="0.2">
      <c r="A146" s="15" t="s">
        <v>125</v>
      </c>
      <c r="B146" s="52"/>
      <c r="C146" s="16"/>
      <c r="D146" s="26">
        <f>D140-SUM(D141:D145)</f>
        <v>0</v>
      </c>
    </row>
    <row r="148" spans="1:4" x14ac:dyDescent="0.2">
      <c r="A148" s="19" t="s">
        <v>126</v>
      </c>
      <c r="B148" s="50" t="s">
        <v>7</v>
      </c>
      <c r="C148" s="20">
        <v>400</v>
      </c>
      <c r="D148" s="21">
        <f>'Données de base'!G25</f>
        <v>0</v>
      </c>
    </row>
    <row r="149" spans="1:4" x14ac:dyDescent="0.2">
      <c r="A149" s="22" t="s">
        <v>82</v>
      </c>
      <c r="B149" s="51" t="s">
        <v>7</v>
      </c>
      <c r="C149" s="23">
        <v>401</v>
      </c>
      <c r="D149" s="24">
        <f>'Données de base'!G26</f>
        <v>0</v>
      </c>
    </row>
    <row r="150" spans="1:4" x14ac:dyDescent="0.2">
      <c r="A150" s="30" t="s">
        <v>127</v>
      </c>
      <c r="B150" s="51" t="s">
        <v>7</v>
      </c>
      <c r="C150" s="23">
        <v>402</v>
      </c>
      <c r="D150" s="25">
        <f>'Données de base'!G27</f>
        <v>0</v>
      </c>
    </row>
    <row r="151" spans="1:4" x14ac:dyDescent="0.2">
      <c r="A151" s="15" t="s">
        <v>264</v>
      </c>
      <c r="B151" s="52"/>
      <c r="C151" s="16"/>
      <c r="D151" s="26">
        <f>SUM(D148:D150)</f>
        <v>0</v>
      </c>
    </row>
    <row r="153" spans="1:4" x14ac:dyDescent="0.2">
      <c r="A153" s="15" t="s">
        <v>128</v>
      </c>
      <c r="D153" s="108" t="str">
        <f>IF(D151&lt;&gt;0,D146/D151,"")</f>
        <v/>
      </c>
    </row>
    <row r="154" spans="1:4" x14ac:dyDescent="0.2">
      <c r="A154" s="12" t="s">
        <v>265</v>
      </c>
    </row>
    <row r="156" spans="1:4" x14ac:dyDescent="0.2">
      <c r="A156" s="104"/>
    </row>
    <row r="157" spans="1:4" ht="15" x14ac:dyDescent="0.25">
      <c r="A157" s="94" t="s">
        <v>321</v>
      </c>
    </row>
    <row r="158" spans="1:4" ht="15" x14ac:dyDescent="0.25">
      <c r="A158" s="17"/>
    </row>
    <row r="159" spans="1:4" x14ac:dyDescent="0.2">
      <c r="A159" s="22" t="s">
        <v>129</v>
      </c>
      <c r="B159" s="55" t="s">
        <v>7</v>
      </c>
      <c r="C159" s="23">
        <v>29</v>
      </c>
      <c r="D159" s="24">
        <f>'Données de base'!G13</f>
        <v>0</v>
      </c>
    </row>
    <row r="160" spans="1:4" x14ac:dyDescent="0.2">
      <c r="A160" s="22" t="s">
        <v>130</v>
      </c>
      <c r="B160" s="55" t="s">
        <v>8</v>
      </c>
      <c r="C160" s="23">
        <v>290</v>
      </c>
      <c r="D160" s="24">
        <f>'Données de base'!G14</f>
        <v>0</v>
      </c>
    </row>
    <row r="161" spans="1:6" x14ac:dyDescent="0.2">
      <c r="A161" s="22" t="s">
        <v>266</v>
      </c>
      <c r="B161" s="55" t="s">
        <v>8</v>
      </c>
      <c r="C161" s="23">
        <v>29301</v>
      </c>
      <c r="D161" s="24">
        <f>'Données de base'!G15</f>
        <v>0</v>
      </c>
    </row>
    <row r="162" spans="1:6" x14ac:dyDescent="0.2">
      <c r="A162" s="22" t="s">
        <v>267</v>
      </c>
      <c r="B162" s="55" t="s">
        <v>8</v>
      </c>
      <c r="C162" s="23">
        <v>29302</v>
      </c>
      <c r="D162" s="25">
        <f>'Données de base'!G16</f>
        <v>0</v>
      </c>
    </row>
    <row r="163" spans="1:6" x14ac:dyDescent="0.2">
      <c r="A163" s="97" t="s">
        <v>268</v>
      </c>
      <c r="B163" s="52"/>
      <c r="C163" s="16"/>
      <c r="D163" s="26">
        <f>D159-SUM(D160:D162)</f>
        <v>0</v>
      </c>
      <c r="F163" s="62"/>
    </row>
    <row r="165" spans="1:6" x14ac:dyDescent="0.2">
      <c r="A165" s="15" t="s">
        <v>334</v>
      </c>
      <c r="B165" s="52"/>
      <c r="C165" s="16"/>
      <c r="D165" s="49">
        <f>'Données de base'!G3</f>
        <v>0</v>
      </c>
    </row>
    <row r="167" spans="1:6" x14ac:dyDescent="0.2">
      <c r="A167" s="97" t="s">
        <v>269</v>
      </c>
      <c r="B167" s="52"/>
      <c r="C167" s="16"/>
      <c r="D167" s="109" t="str">
        <f>IF(D165&lt;&gt;0,D163/D165,"")</f>
        <v/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  <rowBreaks count="3" manualBreakCount="3">
    <brk id="49" max="3" man="1"/>
    <brk id="99" max="3" man="1"/>
    <brk id="155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G37"/>
  <sheetViews>
    <sheetView zoomScaleNormal="100" workbookViewId="0">
      <selection activeCell="F27" sqref="F27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0.7109375" style="13" customWidth="1"/>
    <col min="4" max="4" width="15.7109375" style="6" customWidth="1"/>
  </cols>
  <sheetData>
    <row r="1" spans="1:7" x14ac:dyDescent="0.2">
      <c r="A1" s="34" t="s">
        <v>41</v>
      </c>
      <c r="C1" s="16" t="str">
        <f>IF('Données de base'!B3&lt;&gt;0,'Données de base'!B3,"")</f>
        <v/>
      </c>
    </row>
    <row r="2" spans="1:7" x14ac:dyDescent="0.2">
      <c r="A2" s="34"/>
    </row>
    <row r="3" spans="1:7" x14ac:dyDescent="0.2">
      <c r="A3" s="34" t="s">
        <v>42</v>
      </c>
      <c r="C3" s="41" t="str">
        <f>IF('Données de base'!D3&lt;&gt;0,'Données de base'!D3,"")</f>
        <v/>
      </c>
    </row>
    <row r="5" spans="1:7" x14ac:dyDescent="0.2">
      <c r="A5" s="34" t="s">
        <v>333</v>
      </c>
      <c r="C5" s="42" t="str">
        <f>IF('Données de base'!G3&lt;&gt;0,'Données de base'!G3,"")</f>
        <v/>
      </c>
    </row>
    <row r="7" spans="1:7" ht="15.75" x14ac:dyDescent="0.25">
      <c r="A7" s="2" t="s">
        <v>309</v>
      </c>
    </row>
    <row r="9" spans="1:7" ht="24" x14ac:dyDescent="0.2">
      <c r="C9" s="95" t="s">
        <v>54</v>
      </c>
      <c r="D9" s="27" t="s">
        <v>55</v>
      </c>
    </row>
    <row r="10" spans="1:7" ht="15" x14ac:dyDescent="0.25">
      <c r="A10" s="17" t="s">
        <v>64</v>
      </c>
    </row>
    <row r="12" spans="1:7" x14ac:dyDescent="0.2">
      <c r="A12" s="19" t="s">
        <v>65</v>
      </c>
      <c r="B12" s="53"/>
      <c r="C12" s="20">
        <v>900</v>
      </c>
      <c r="D12" s="21">
        <f>IF('Données de base'!C40&lt;&gt;0,IF('Données de base'!C40&lt;0,'Données de base'!C40,-'Données de base'!C40),'Données de base'!G52)</f>
        <v>0</v>
      </c>
    </row>
    <row r="13" spans="1:7" x14ac:dyDescent="0.2">
      <c r="A13" s="22" t="s">
        <v>270</v>
      </c>
      <c r="B13" s="51" t="s">
        <v>7</v>
      </c>
      <c r="C13" s="23">
        <v>33</v>
      </c>
      <c r="D13" s="24">
        <f>'Données de base'!C27-SUM('Données de base'!C53:C102)</f>
        <v>0</v>
      </c>
      <c r="F13" s="62"/>
      <c r="G13" s="12"/>
    </row>
    <row r="14" spans="1:7" x14ac:dyDescent="0.2">
      <c r="A14" s="22" t="s">
        <v>66</v>
      </c>
      <c r="B14" s="51" t="s">
        <v>7</v>
      </c>
      <c r="C14" s="23">
        <v>364</v>
      </c>
      <c r="D14" s="24">
        <f>'Données de base'!C33</f>
        <v>0</v>
      </c>
      <c r="F14" s="62"/>
      <c r="G14" s="12"/>
    </row>
    <row r="15" spans="1:7" x14ac:dyDescent="0.2">
      <c r="A15" s="22" t="s">
        <v>67</v>
      </c>
      <c r="B15" s="51" t="s">
        <v>7</v>
      </c>
      <c r="C15" s="23">
        <v>365</v>
      </c>
      <c r="D15" s="24">
        <f>'Données de base'!C34</f>
        <v>0</v>
      </c>
      <c r="F15" s="62"/>
    </row>
    <row r="16" spans="1:7" x14ac:dyDescent="0.2">
      <c r="A16" s="22" t="s">
        <v>68</v>
      </c>
      <c r="B16" s="51" t="s">
        <v>7</v>
      </c>
      <c r="C16" s="23">
        <v>366</v>
      </c>
      <c r="D16" s="24">
        <f>'Données de base'!C35-SUM('Données de base'!C109:C118)</f>
        <v>0</v>
      </c>
    </row>
    <row r="17" spans="1:7" x14ac:dyDescent="0.2">
      <c r="A17" s="22" t="s">
        <v>69</v>
      </c>
      <c r="B17" s="51" t="s">
        <v>7</v>
      </c>
      <c r="C17" s="23">
        <v>389</v>
      </c>
      <c r="D17" s="24">
        <f>'Données de base'!C36</f>
        <v>0</v>
      </c>
    </row>
    <row r="18" spans="1:7" x14ac:dyDescent="0.2">
      <c r="A18" s="22" t="s">
        <v>70</v>
      </c>
      <c r="B18" s="54" t="s">
        <v>8</v>
      </c>
      <c r="C18" s="84">
        <v>489</v>
      </c>
      <c r="D18" s="85">
        <f>'Données de base'!G$36</f>
        <v>0</v>
      </c>
    </row>
    <row r="19" spans="1:7" x14ac:dyDescent="0.2">
      <c r="A19" s="22" t="s">
        <v>71</v>
      </c>
      <c r="B19" s="54" t="s">
        <v>8</v>
      </c>
      <c r="C19" s="111">
        <v>4490</v>
      </c>
      <c r="D19" s="85">
        <f>'Données de base'!G33</f>
        <v>0</v>
      </c>
    </row>
    <row r="20" spans="1:7" x14ac:dyDescent="0.2">
      <c r="A20" s="15" t="s">
        <v>45</v>
      </c>
      <c r="B20" s="86"/>
      <c r="C20" s="87"/>
      <c r="D20" s="88">
        <f>SUM(D12:D17)-SUM(D18:D19)</f>
        <v>0</v>
      </c>
    </row>
    <row r="21" spans="1:7" x14ac:dyDescent="0.2">
      <c r="B21" s="89"/>
      <c r="C21" s="90"/>
      <c r="D21" s="91"/>
    </row>
    <row r="22" spans="1:7" x14ac:dyDescent="0.2">
      <c r="A22" s="11" t="s">
        <v>72</v>
      </c>
      <c r="B22" s="92" t="s">
        <v>7</v>
      </c>
      <c r="C22" s="90">
        <v>690</v>
      </c>
      <c r="D22" s="91">
        <f>'Données de base'!G124-SUM('Données de base'!G125:G134)</f>
        <v>0</v>
      </c>
      <c r="F22" s="62"/>
      <c r="G22" s="12"/>
    </row>
    <row r="23" spans="1:7" x14ac:dyDescent="0.2">
      <c r="A23" s="11" t="s">
        <v>73</v>
      </c>
      <c r="B23" s="92" t="s">
        <v>8</v>
      </c>
      <c r="C23" s="90">
        <v>590</v>
      </c>
      <c r="D23" s="91">
        <f>'Données de base'!C124-SUM('Données de base'!C125:C134)</f>
        <v>0</v>
      </c>
      <c r="F23" s="62"/>
      <c r="G23" s="12"/>
    </row>
    <row r="24" spans="1:7" x14ac:dyDescent="0.2">
      <c r="A24" s="15" t="s">
        <v>48</v>
      </c>
      <c r="B24" s="86"/>
      <c r="C24" s="87"/>
      <c r="D24" s="88">
        <f>D22-D23</f>
        <v>0</v>
      </c>
      <c r="F24" s="62"/>
    </row>
    <row r="25" spans="1:7" x14ac:dyDescent="0.2">
      <c r="B25" s="89"/>
      <c r="C25" s="90"/>
      <c r="D25" s="91"/>
    </row>
    <row r="26" spans="1:7" x14ac:dyDescent="0.2">
      <c r="A26" s="15" t="s">
        <v>74</v>
      </c>
      <c r="B26" s="86"/>
      <c r="C26" s="87"/>
      <c r="D26" s="108" t="e">
        <f>IF(AND(D24=0,D20&gt;0),1,IF(AND(D24=0,D20&lt;0),-0.01,IF(AND(D24&lt;0,D20&gt;0),1,IF(AND(D24&lt;0,D20&lt;0),-0.01,D20/D24))))</f>
        <v>#DIV/0!</v>
      </c>
      <c r="E26" s="116"/>
      <c r="F26" s="116" t="s">
        <v>347</v>
      </c>
      <c r="G26" s="12"/>
    </row>
    <row r="27" spans="1:7" x14ac:dyDescent="0.2">
      <c r="A27" s="12" t="s">
        <v>249</v>
      </c>
      <c r="B27" s="89"/>
      <c r="C27" s="90"/>
      <c r="D27" s="91"/>
      <c r="E27" s="132">
        <v>1</v>
      </c>
      <c r="F27" s="133" t="s">
        <v>374</v>
      </c>
      <c r="G27" s="12"/>
    </row>
    <row r="28" spans="1:7" x14ac:dyDescent="0.2">
      <c r="A28" s="72"/>
      <c r="B28" s="89"/>
      <c r="C28" s="90"/>
      <c r="D28" s="91"/>
      <c r="E28" s="132">
        <v>-0.01</v>
      </c>
      <c r="F28" s="133" t="s">
        <v>348</v>
      </c>
    </row>
    <row r="29" spans="1:7" x14ac:dyDescent="0.2">
      <c r="A29" s="72"/>
      <c r="B29" s="89"/>
      <c r="C29" s="90"/>
      <c r="D29" s="91"/>
    </row>
    <row r="30" spans="1:7" ht="15" x14ac:dyDescent="0.25">
      <c r="A30" s="17" t="s">
        <v>75</v>
      </c>
      <c r="B30" s="89"/>
      <c r="C30" s="90"/>
      <c r="D30" s="91"/>
    </row>
    <row r="31" spans="1:7" x14ac:dyDescent="0.2">
      <c r="B31" s="89"/>
      <c r="C31" s="90"/>
      <c r="D31" s="91"/>
    </row>
    <row r="32" spans="1:7" x14ac:dyDescent="0.2">
      <c r="A32" s="19" t="s">
        <v>261</v>
      </c>
      <c r="B32" s="93" t="s">
        <v>22</v>
      </c>
      <c r="C32" s="83">
        <v>299</v>
      </c>
      <c r="D32" s="44">
        <f>'Données de base'!G19</f>
        <v>0</v>
      </c>
    </row>
    <row r="33" spans="1:4" x14ac:dyDescent="0.2">
      <c r="A33" s="15" t="s">
        <v>262</v>
      </c>
      <c r="B33" s="86"/>
      <c r="C33" s="87"/>
      <c r="D33" s="88">
        <f>D32</f>
        <v>0</v>
      </c>
    </row>
    <row r="34" spans="1:4" x14ac:dyDescent="0.2">
      <c r="B34" s="89"/>
      <c r="C34" s="90"/>
      <c r="D34" s="91"/>
    </row>
    <row r="35" spans="1:4" x14ac:dyDescent="0.2">
      <c r="A35" s="15" t="s">
        <v>76</v>
      </c>
      <c r="B35" s="86"/>
      <c r="C35" s="87"/>
      <c r="D35" s="88">
        <f>'Compte global'!D23</f>
        <v>0</v>
      </c>
    </row>
    <row r="36" spans="1:4" x14ac:dyDescent="0.2">
      <c r="B36" s="89"/>
      <c r="C36" s="90"/>
      <c r="D36" s="91"/>
    </row>
    <row r="37" spans="1:4" x14ac:dyDescent="0.2">
      <c r="A37" s="15" t="s">
        <v>77</v>
      </c>
      <c r="B37" s="86"/>
      <c r="C37" s="87"/>
      <c r="D37" s="110" t="str">
        <f>IF(D35&lt;&gt;0, D33/D35,"")</f>
        <v/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F49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59.42578125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271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272</v>
      </c>
      <c r="B12" s="53"/>
      <c r="C12" s="20"/>
      <c r="D12" s="21">
        <f>IF('Données de base'!C42&lt;&gt;0,IF('Données de base'!C42&lt;0,'Données de base'!C42,-'Données de base'!C42),IF('Données de base'!G59&lt;&gt;0,IF('Données de base'!G59&lt;0,-'Données de base'!G59,'Données de base'!G59),0))</f>
        <v>0</v>
      </c>
      <c r="F12" s="47"/>
    </row>
    <row r="13" spans="1:6" x14ac:dyDescent="0.2">
      <c r="A13" s="22" t="s">
        <v>44</v>
      </c>
      <c r="B13" s="51" t="s">
        <v>7</v>
      </c>
      <c r="C13" s="23">
        <v>33</v>
      </c>
      <c r="D13" s="24">
        <f>'Données de base'!C53+'Données de base'!C63+'Données de base'!C83+'Données de base'!C73+'Données de base'!C93</f>
        <v>0</v>
      </c>
    </row>
    <row r="14" spans="1:6" x14ac:dyDescent="0.2">
      <c r="A14" s="22" t="s">
        <v>273</v>
      </c>
      <c r="B14" s="51" t="s">
        <v>7</v>
      </c>
      <c r="C14" s="23">
        <v>35</v>
      </c>
      <c r="D14" s="24">
        <f>'Données de base'!C103+'Données de base'!C107</f>
        <v>0</v>
      </c>
    </row>
    <row r="15" spans="1:6" s="11" customFormat="1" x14ac:dyDescent="0.2">
      <c r="A15" s="22" t="s">
        <v>324</v>
      </c>
      <c r="B15" s="51" t="s">
        <v>7</v>
      </c>
      <c r="C15" s="23">
        <v>366</v>
      </c>
      <c r="D15" s="106">
        <f>'Données de base'!C109</f>
        <v>0</v>
      </c>
    </row>
    <row r="16" spans="1:6" s="11" customFormat="1" x14ac:dyDescent="0.2">
      <c r="A16" s="22" t="s">
        <v>274</v>
      </c>
      <c r="B16" s="51" t="s">
        <v>8</v>
      </c>
      <c r="C16" s="23">
        <v>45</v>
      </c>
      <c r="D16" s="106">
        <f>'Données de base'!G69</f>
        <v>0</v>
      </c>
    </row>
    <row r="17" spans="1:6" s="11" customFormat="1" x14ac:dyDescent="0.2">
      <c r="A17" s="22" t="s">
        <v>341</v>
      </c>
      <c r="B17" s="51" t="s">
        <v>7</v>
      </c>
      <c r="C17" s="23">
        <v>3898</v>
      </c>
      <c r="D17" s="106">
        <f>'Données de base'!C37</f>
        <v>0</v>
      </c>
    </row>
    <row r="18" spans="1:6" s="11" customFormat="1" x14ac:dyDescent="0.2">
      <c r="A18" s="22" t="s">
        <v>344</v>
      </c>
      <c r="B18" s="51" t="s">
        <v>8</v>
      </c>
      <c r="C18" s="23">
        <v>4898</v>
      </c>
      <c r="D18" s="106">
        <f>'Données de base'!G37</f>
        <v>0</v>
      </c>
    </row>
    <row r="19" spans="1:6" x14ac:dyDescent="0.2">
      <c r="A19" s="15" t="s">
        <v>45</v>
      </c>
      <c r="B19" s="52"/>
      <c r="C19" s="16"/>
      <c r="D19" s="26">
        <f>SUM(D12:D15)-SUM(D16)+SUM(D17)-SUM(D18)</f>
        <v>0</v>
      </c>
    </row>
    <row r="21" spans="1:6" x14ac:dyDescent="0.2">
      <c r="A21" s="19" t="s">
        <v>46</v>
      </c>
      <c r="B21" s="50" t="s">
        <v>7</v>
      </c>
      <c r="C21" s="20">
        <v>690</v>
      </c>
      <c r="D21" s="21">
        <f>'Données de base'!G125</f>
        <v>0</v>
      </c>
    </row>
    <row r="22" spans="1:6" x14ac:dyDescent="0.2">
      <c r="A22" s="22" t="s">
        <v>47</v>
      </c>
      <c r="B22" s="51" t="s">
        <v>8</v>
      </c>
      <c r="C22" s="23">
        <v>590</v>
      </c>
      <c r="D22" s="25">
        <f>'Données de base'!C125</f>
        <v>0</v>
      </c>
    </row>
    <row r="23" spans="1:6" x14ac:dyDescent="0.2">
      <c r="A23" s="15" t="s">
        <v>48</v>
      </c>
      <c r="B23" s="52"/>
      <c r="C23" s="16"/>
      <c r="D23" s="26">
        <f>D21-D22</f>
        <v>0</v>
      </c>
    </row>
    <row r="25" spans="1:6" x14ac:dyDescent="0.2">
      <c r="A25" s="15" t="s">
        <v>49</v>
      </c>
      <c r="B25" s="52"/>
      <c r="C25" s="16"/>
      <c r="D25" s="108" t="e">
        <f>IF(AND(D23=0,D19&gt;0),1,IF(AND(D23=0,D19&lt;0),-0.01,IF(AND(D23&lt;0,D19&gt;0),1,IF(AND(D23&lt;0,D19&lt;0),-0.01,D19/D23))))</f>
        <v>#DIV/0!</v>
      </c>
      <c r="E25" s="116"/>
      <c r="F25" s="116" t="s">
        <v>347</v>
      </c>
    </row>
    <row r="26" spans="1:6" x14ac:dyDescent="0.2">
      <c r="A26" s="12" t="s">
        <v>249</v>
      </c>
      <c r="E26" s="132">
        <v>1</v>
      </c>
      <c r="F26" s="133" t="s">
        <v>374</v>
      </c>
    </row>
    <row r="27" spans="1:6" x14ac:dyDescent="0.2">
      <c r="E27" s="132">
        <v>-0.01</v>
      </c>
      <c r="F27" s="133" t="s">
        <v>348</v>
      </c>
    </row>
    <row r="29" spans="1:6" ht="15" x14ac:dyDescent="0.25">
      <c r="A29" s="94" t="s">
        <v>50</v>
      </c>
    </row>
    <row r="31" spans="1:6" ht="12.75" customHeight="1" x14ac:dyDescent="0.2">
      <c r="A31" s="19" t="s">
        <v>209</v>
      </c>
      <c r="B31" s="82" t="s">
        <v>7</v>
      </c>
      <c r="C31" s="83">
        <v>7101</v>
      </c>
      <c r="D31" s="21">
        <f>'Données de base'!G42</f>
        <v>0</v>
      </c>
    </row>
    <row r="32" spans="1:6" ht="12.75" customHeight="1" x14ac:dyDescent="0.2">
      <c r="A32" s="19" t="s">
        <v>275</v>
      </c>
      <c r="B32" s="56" t="s">
        <v>8</v>
      </c>
      <c r="C32" s="75" t="s">
        <v>25</v>
      </c>
      <c r="D32" s="25">
        <f>IF('Données de base'!C42&lt;0,-'Données de base'!C42,'Données de base'!C42)</f>
        <v>0</v>
      </c>
    </row>
    <row r="33" spans="1:4" x14ac:dyDescent="0.2">
      <c r="A33" s="15" t="s">
        <v>56</v>
      </c>
      <c r="B33" s="52"/>
      <c r="C33" s="16"/>
      <c r="D33" s="26">
        <f>D31-D32</f>
        <v>0</v>
      </c>
    </row>
    <row r="34" spans="1:4" x14ac:dyDescent="0.2">
      <c r="A34" s="15"/>
      <c r="B34" s="52"/>
      <c r="C34" s="16"/>
      <c r="D34" s="43"/>
    </row>
    <row r="35" spans="1:4" x14ac:dyDescent="0.2">
      <c r="A35" s="19" t="s">
        <v>222</v>
      </c>
      <c r="B35" s="56" t="s">
        <v>8</v>
      </c>
      <c r="C35" s="75" t="s">
        <v>31</v>
      </c>
      <c r="D35" s="47">
        <f>'Données de base'!G59</f>
        <v>0</v>
      </c>
    </row>
    <row r="36" spans="1:4" x14ac:dyDescent="0.2">
      <c r="A36" s="15" t="s">
        <v>52</v>
      </c>
      <c r="B36" s="52"/>
      <c r="C36" s="16"/>
      <c r="D36" s="26">
        <f>D31-D35</f>
        <v>0</v>
      </c>
    </row>
    <row r="38" spans="1:4" x14ac:dyDescent="0.2">
      <c r="A38" s="15" t="s">
        <v>53</v>
      </c>
      <c r="B38" s="52"/>
      <c r="C38" s="16"/>
      <c r="D38" s="108" t="str">
        <f>IF(D36&lt;&gt;0,D33/D36,"")</f>
        <v/>
      </c>
    </row>
    <row r="39" spans="1:4" x14ac:dyDescent="0.2">
      <c r="A39" s="12" t="s">
        <v>276</v>
      </c>
    </row>
    <row r="42" spans="1:4" ht="15" x14ac:dyDescent="0.25">
      <c r="A42" s="17" t="s">
        <v>59</v>
      </c>
    </row>
    <row r="44" spans="1:4" ht="12.75" customHeight="1" x14ac:dyDescent="0.2">
      <c r="A44" s="15" t="s">
        <v>277</v>
      </c>
      <c r="B44" s="52"/>
      <c r="C44" s="18">
        <v>29301</v>
      </c>
      <c r="D44" s="49">
        <f>'Données de base'!G15</f>
        <v>0</v>
      </c>
    </row>
    <row r="46" spans="1:4" ht="24" x14ac:dyDescent="0.2">
      <c r="A46" s="15" t="s">
        <v>278</v>
      </c>
      <c r="B46" s="52"/>
      <c r="C46" s="96" t="s">
        <v>310</v>
      </c>
      <c r="D46" s="49">
        <f>'Données de base'!C140</f>
        <v>0</v>
      </c>
    </row>
    <row r="48" spans="1:4" x14ac:dyDescent="0.2">
      <c r="A48" s="15" t="s">
        <v>279</v>
      </c>
      <c r="B48" s="52"/>
      <c r="C48" s="16"/>
      <c r="D48" s="108" t="str">
        <f>IF(D46&lt;&gt;0,D44/D46,"")</f>
        <v/>
      </c>
    </row>
    <row r="49" spans="1:1" x14ac:dyDescent="0.2">
      <c r="A49" s="12" t="s">
        <v>280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I49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58.5703125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281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282</v>
      </c>
      <c r="B12" s="53"/>
      <c r="C12" s="20"/>
      <c r="D12" s="21">
        <f>IF('Données de base'!C43&lt;&gt;0,IF('Données de base'!C43&lt;0,'Données de base'!C43,-'Données de base'!C43),IF('Données de base'!G60&lt;&gt;0,IF('Données de base'!G60&lt;0,-'Données de base'!G60,'Données de base'!G60),0))</f>
        <v>0</v>
      </c>
      <c r="F12" s="47"/>
    </row>
    <row r="13" spans="1:6" x14ac:dyDescent="0.2">
      <c r="A13" s="22" t="s">
        <v>44</v>
      </c>
      <c r="B13" s="51" t="s">
        <v>7</v>
      </c>
      <c r="C13" s="23">
        <v>33</v>
      </c>
      <c r="D13" s="24">
        <f>'Données de base'!C54+'Données de base'!C64+'Données de base'!C84+'Données de base'!C74+'Données de base'!C94</f>
        <v>0</v>
      </c>
    </row>
    <row r="14" spans="1:6" x14ac:dyDescent="0.2">
      <c r="A14" s="22" t="s">
        <v>273</v>
      </c>
      <c r="B14" s="51" t="s">
        <v>7</v>
      </c>
      <c r="C14" s="23">
        <v>35</v>
      </c>
      <c r="D14" s="24">
        <f>'Données de base'!C104+'Données de base'!C108</f>
        <v>0</v>
      </c>
    </row>
    <row r="15" spans="1:6" x14ac:dyDescent="0.2">
      <c r="A15" s="22" t="s">
        <v>323</v>
      </c>
      <c r="B15" s="51" t="s">
        <v>7</v>
      </c>
      <c r="C15" s="23">
        <v>366</v>
      </c>
      <c r="D15" s="24">
        <f>'Données de base'!C110</f>
        <v>0</v>
      </c>
    </row>
    <row r="16" spans="1:6" x14ac:dyDescent="0.2">
      <c r="A16" s="22" t="s">
        <v>274</v>
      </c>
      <c r="B16" s="51" t="s">
        <v>8</v>
      </c>
      <c r="C16" s="23">
        <v>45</v>
      </c>
      <c r="D16" s="24">
        <f>'Données de base'!G70</f>
        <v>0</v>
      </c>
    </row>
    <row r="17" spans="1:6" x14ac:dyDescent="0.2">
      <c r="A17" s="22" t="s">
        <v>342</v>
      </c>
      <c r="B17" s="51" t="s">
        <v>7</v>
      </c>
      <c r="C17" s="23">
        <v>3898</v>
      </c>
      <c r="D17" s="24">
        <f>'Données de base'!C38</f>
        <v>0</v>
      </c>
    </row>
    <row r="18" spans="1:6" x14ac:dyDescent="0.2">
      <c r="A18" s="22" t="s">
        <v>345</v>
      </c>
      <c r="B18" s="51" t="s">
        <v>8</v>
      </c>
      <c r="C18" s="23">
        <v>4898</v>
      </c>
      <c r="D18" s="24">
        <f>'Données de base'!G38</f>
        <v>0</v>
      </c>
    </row>
    <row r="19" spans="1:6" x14ac:dyDescent="0.2">
      <c r="A19" s="15" t="s">
        <v>61</v>
      </c>
      <c r="B19" s="52"/>
      <c r="C19" s="16"/>
      <c r="D19" s="26">
        <f>SUM(D12:D15)-SUM(D16)+SUM(D17)-SUM(D18)</f>
        <v>0</v>
      </c>
    </row>
    <row r="21" spans="1:6" x14ac:dyDescent="0.2">
      <c r="A21" s="19" t="s">
        <v>46</v>
      </c>
      <c r="B21" s="50" t="s">
        <v>7</v>
      </c>
      <c r="C21" s="20">
        <v>690</v>
      </c>
      <c r="D21" s="21">
        <f>'Données de base'!G126</f>
        <v>0</v>
      </c>
    </row>
    <row r="22" spans="1:6" x14ac:dyDescent="0.2">
      <c r="A22" s="22" t="s">
        <v>47</v>
      </c>
      <c r="B22" s="51" t="s">
        <v>8</v>
      </c>
      <c r="C22" s="23">
        <v>590</v>
      </c>
      <c r="D22" s="25">
        <f>'Données de base'!C126</f>
        <v>0</v>
      </c>
    </row>
    <row r="23" spans="1:6" x14ac:dyDescent="0.2">
      <c r="A23" s="15" t="s">
        <v>48</v>
      </c>
      <c r="B23" s="52"/>
      <c r="C23" s="16"/>
      <c r="D23" s="26">
        <f>D21-D22</f>
        <v>0</v>
      </c>
    </row>
    <row r="25" spans="1:6" x14ac:dyDescent="0.2">
      <c r="A25" s="15" t="s">
        <v>58</v>
      </c>
      <c r="B25" s="52"/>
      <c r="C25" s="16"/>
      <c r="D25" s="108" t="e">
        <f>IF(AND(D23=0,D19&gt;0),1,IF(AND(D23=0,D19&lt;0),-0.01,IF(AND(D23&lt;0,D19&gt;0),1,IF(AND(D23&lt;0,D19&lt;0),-0.01,D19/D23))))</f>
        <v>#DIV/0!</v>
      </c>
      <c r="E25" s="116"/>
      <c r="F25" s="116" t="s">
        <v>347</v>
      </c>
    </row>
    <row r="26" spans="1:6" x14ac:dyDescent="0.2">
      <c r="A26" s="12" t="s">
        <v>249</v>
      </c>
      <c r="E26" s="132">
        <v>1</v>
      </c>
      <c r="F26" s="133" t="s">
        <v>374</v>
      </c>
    </row>
    <row r="27" spans="1:6" x14ac:dyDescent="0.2">
      <c r="E27" s="132">
        <v>-0.01</v>
      </c>
      <c r="F27" s="133" t="s">
        <v>348</v>
      </c>
    </row>
    <row r="29" spans="1:6" ht="15" x14ac:dyDescent="0.25">
      <c r="A29" s="94" t="s">
        <v>50</v>
      </c>
    </row>
    <row r="31" spans="1:6" ht="12.75" customHeight="1" x14ac:dyDescent="0.2">
      <c r="A31" s="19" t="s">
        <v>210</v>
      </c>
      <c r="B31" s="82" t="s">
        <v>7</v>
      </c>
      <c r="C31" s="83">
        <v>7201</v>
      </c>
      <c r="D31" s="21">
        <f>'Données de base'!G43</f>
        <v>0</v>
      </c>
    </row>
    <row r="32" spans="1:6" ht="12.75" customHeight="1" x14ac:dyDescent="0.2">
      <c r="A32" s="19" t="s">
        <v>283</v>
      </c>
      <c r="B32" s="56" t="s">
        <v>8</v>
      </c>
      <c r="C32" s="75" t="s">
        <v>25</v>
      </c>
      <c r="D32" s="25">
        <f>IF('Données de base'!C43&lt;0,-'Données de base'!C43,'Données de base'!C43)</f>
        <v>0</v>
      </c>
    </row>
    <row r="33" spans="1:9" x14ac:dyDescent="0.2">
      <c r="A33" s="15" t="s">
        <v>56</v>
      </c>
      <c r="B33" s="52"/>
      <c r="C33" s="16"/>
      <c r="D33" s="26">
        <f>D31-D32</f>
        <v>0</v>
      </c>
    </row>
    <row r="34" spans="1:9" x14ac:dyDescent="0.2">
      <c r="A34" s="15"/>
      <c r="B34" s="52"/>
      <c r="C34" s="16"/>
      <c r="D34" s="43"/>
    </row>
    <row r="35" spans="1:9" x14ac:dyDescent="0.2">
      <c r="A35" s="19" t="s">
        <v>284</v>
      </c>
      <c r="B35" s="56" t="s">
        <v>8</v>
      </c>
      <c r="C35" s="75" t="s">
        <v>31</v>
      </c>
      <c r="D35" s="47">
        <f>'Données de base'!G60</f>
        <v>0</v>
      </c>
    </row>
    <row r="36" spans="1:9" x14ac:dyDescent="0.2">
      <c r="A36" s="15" t="s">
        <v>52</v>
      </c>
      <c r="B36" s="52"/>
      <c r="C36" s="16"/>
      <c r="D36" s="26">
        <f>D31-D35</f>
        <v>0</v>
      </c>
    </row>
    <row r="38" spans="1:9" x14ac:dyDescent="0.2">
      <c r="A38" s="15" t="s">
        <v>53</v>
      </c>
      <c r="B38" s="52"/>
      <c r="C38" s="16"/>
      <c r="D38" s="108" t="str">
        <f>IF(D36&lt;&gt;0,D33/D36,"")</f>
        <v/>
      </c>
      <c r="F38" s="61"/>
      <c r="I38" s="61"/>
    </row>
    <row r="39" spans="1:9" x14ac:dyDescent="0.2">
      <c r="A39" s="12" t="s">
        <v>276</v>
      </c>
    </row>
    <row r="42" spans="1:9" ht="15" x14ac:dyDescent="0.25">
      <c r="A42" s="17" t="s">
        <v>59</v>
      </c>
    </row>
    <row r="44" spans="1:9" ht="12.75" customHeight="1" x14ac:dyDescent="0.2">
      <c r="A44" s="15" t="s">
        <v>285</v>
      </c>
      <c r="B44" s="52"/>
      <c r="C44" s="18">
        <v>29302</v>
      </c>
      <c r="D44" s="49">
        <f>'Données de base'!G16</f>
        <v>0</v>
      </c>
    </row>
    <row r="46" spans="1:9" ht="24" x14ac:dyDescent="0.2">
      <c r="A46" s="15" t="s">
        <v>278</v>
      </c>
      <c r="B46" s="52"/>
      <c r="C46" s="96" t="s">
        <v>310</v>
      </c>
      <c r="D46" s="49">
        <f>'Données de base'!C141</f>
        <v>0</v>
      </c>
    </row>
    <row r="48" spans="1:9" x14ac:dyDescent="0.2">
      <c r="A48" s="15" t="s">
        <v>60</v>
      </c>
      <c r="B48" s="52"/>
      <c r="C48" s="16"/>
      <c r="D48" s="108" t="str">
        <f>IF(D46&lt;&gt;0,D44/D46,"")</f>
        <v/>
      </c>
    </row>
    <row r="49" spans="1:1" x14ac:dyDescent="0.2">
      <c r="A49" s="12" t="s">
        <v>280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F47"/>
  <sheetViews>
    <sheetView zoomScaleNormal="100" workbookViewId="0">
      <selection activeCell="F24" sqref="F24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286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287</v>
      </c>
      <c r="B12" s="53"/>
      <c r="C12" s="20"/>
      <c r="D12" s="21">
        <f>IF('Données de base'!C44&lt;&gt;0,IF('Données de base'!C44&lt;0,'Données de base'!C44,-'Données de base'!C44),IF('Données de base'!G61&lt;&gt;0,IF('Données de base'!G61&lt;0,-'Données de base'!G61,'Données de base'!G61),0))</f>
        <v>0</v>
      </c>
      <c r="F12" s="47"/>
    </row>
    <row r="13" spans="1:6" x14ac:dyDescent="0.2">
      <c r="A13" s="22" t="s">
        <v>44</v>
      </c>
      <c r="B13" s="51" t="s">
        <v>7</v>
      </c>
      <c r="C13" s="23">
        <v>33</v>
      </c>
      <c r="D13" s="24">
        <f>'Données de base'!C55+'Données de base'!C65+'Données de base'!C85+'Données de base'!C75+'Données de base'!C95</f>
        <v>0</v>
      </c>
    </row>
    <row r="14" spans="1:6" s="11" customFormat="1" x14ac:dyDescent="0.2">
      <c r="A14" s="22" t="s">
        <v>273</v>
      </c>
      <c r="B14" s="51" t="s">
        <v>7</v>
      </c>
      <c r="C14" s="23">
        <v>38</v>
      </c>
      <c r="D14" s="106">
        <f>'Données de base'!C105</f>
        <v>0</v>
      </c>
    </row>
    <row r="15" spans="1:6" s="11" customFormat="1" x14ac:dyDescent="0.2">
      <c r="A15" s="22" t="s">
        <v>322</v>
      </c>
      <c r="B15" s="51" t="s">
        <v>7</v>
      </c>
      <c r="C15" s="23">
        <v>366</v>
      </c>
      <c r="D15" s="106">
        <f>'Données de base'!C111</f>
        <v>0</v>
      </c>
    </row>
    <row r="16" spans="1:6" x14ac:dyDescent="0.2">
      <c r="A16" s="22" t="s">
        <v>274</v>
      </c>
      <c r="B16" s="51" t="s">
        <v>8</v>
      </c>
      <c r="C16" s="23">
        <v>48</v>
      </c>
      <c r="D16" s="24">
        <f>'Données de base'!G71</f>
        <v>0</v>
      </c>
    </row>
    <row r="17" spans="1:6" x14ac:dyDescent="0.2">
      <c r="A17" s="15" t="s">
        <v>45</v>
      </c>
      <c r="B17" s="52"/>
      <c r="C17" s="16"/>
      <c r="D17" s="26">
        <f>SUM(D12:D15)-SUM(D16)</f>
        <v>0</v>
      </c>
    </row>
    <row r="19" spans="1:6" x14ac:dyDescent="0.2">
      <c r="A19" s="19" t="s">
        <v>46</v>
      </c>
      <c r="B19" s="50" t="s">
        <v>7</v>
      </c>
      <c r="C19" s="20">
        <v>690</v>
      </c>
      <c r="D19" s="21">
        <f>'Données de base'!G127</f>
        <v>0</v>
      </c>
    </row>
    <row r="20" spans="1:6" x14ac:dyDescent="0.2">
      <c r="A20" s="22" t="s">
        <v>47</v>
      </c>
      <c r="B20" s="51" t="s">
        <v>8</v>
      </c>
      <c r="C20" s="23">
        <v>590</v>
      </c>
      <c r="D20" s="25">
        <f>'Données de base'!C127</f>
        <v>0</v>
      </c>
    </row>
    <row r="21" spans="1:6" x14ac:dyDescent="0.2">
      <c r="A21" s="15" t="s">
        <v>48</v>
      </c>
      <c r="B21" s="52"/>
      <c r="C21" s="16"/>
      <c r="D21" s="26">
        <f>D19-D20</f>
        <v>0</v>
      </c>
    </row>
    <row r="23" spans="1:6" x14ac:dyDescent="0.2">
      <c r="A23" s="15" t="s">
        <v>49</v>
      </c>
      <c r="B23" s="52"/>
      <c r="C23" s="16"/>
      <c r="D23" s="108" t="e">
        <f>IF(AND(D21=0,D17&gt;0),1,IF(AND(D21=0,D17&lt;0),-0.01,IF(AND(D21&lt;0,D17&gt;0),1,IF(AND(D21&lt;0,D17&lt;0),-0.01,D17/D21))))</f>
        <v>#DIV/0!</v>
      </c>
      <c r="E23" s="116"/>
      <c r="F23" s="116" t="s">
        <v>347</v>
      </c>
    </row>
    <row r="24" spans="1:6" x14ac:dyDescent="0.2">
      <c r="A24" s="12" t="s">
        <v>249</v>
      </c>
      <c r="E24" s="132">
        <v>1</v>
      </c>
      <c r="F24" s="133" t="s">
        <v>374</v>
      </c>
    </row>
    <row r="25" spans="1:6" x14ac:dyDescent="0.2">
      <c r="E25" s="132">
        <v>-0.01</v>
      </c>
      <c r="F25" s="133" t="s">
        <v>348</v>
      </c>
    </row>
    <row r="27" spans="1:6" ht="15" x14ac:dyDescent="0.25">
      <c r="A27" s="94" t="s">
        <v>50</v>
      </c>
    </row>
    <row r="29" spans="1:6" ht="12.75" customHeight="1" x14ac:dyDescent="0.2">
      <c r="A29" s="19" t="s">
        <v>211</v>
      </c>
      <c r="B29" s="82" t="s">
        <v>7</v>
      </c>
      <c r="C29" s="83" t="s">
        <v>313</v>
      </c>
      <c r="D29" s="21">
        <f>'Données de base'!G44</f>
        <v>0</v>
      </c>
    </row>
    <row r="30" spans="1:6" ht="12.75" customHeight="1" x14ac:dyDescent="0.2">
      <c r="A30" s="19" t="s">
        <v>148</v>
      </c>
      <c r="B30" s="56" t="s">
        <v>8</v>
      </c>
      <c r="C30" s="48" t="s">
        <v>25</v>
      </c>
      <c r="D30" s="25">
        <f>IF('Données de base'!C44&lt;0,-'Données de base'!C44,'Données de base'!C44)</f>
        <v>0</v>
      </c>
    </row>
    <row r="31" spans="1:6" x14ac:dyDescent="0.2">
      <c r="A31" s="15" t="s">
        <v>56</v>
      </c>
      <c r="B31" s="52"/>
      <c r="C31" s="16"/>
      <c r="D31" s="26">
        <f>D29-D30</f>
        <v>0</v>
      </c>
    </row>
    <row r="32" spans="1:6" x14ac:dyDescent="0.2">
      <c r="A32" s="15"/>
      <c r="B32" s="52"/>
      <c r="C32" s="16"/>
      <c r="D32" s="43"/>
    </row>
    <row r="33" spans="1:4" x14ac:dyDescent="0.2">
      <c r="A33" s="19" t="s">
        <v>288</v>
      </c>
      <c r="B33" s="56" t="s">
        <v>8</v>
      </c>
      <c r="C33" s="48" t="s">
        <v>31</v>
      </c>
      <c r="D33" s="47">
        <f>'Données de base'!G61</f>
        <v>0</v>
      </c>
    </row>
    <row r="34" spans="1:4" x14ac:dyDescent="0.2">
      <c r="A34" s="15" t="s">
        <v>52</v>
      </c>
      <c r="B34" s="52"/>
      <c r="C34" s="16"/>
      <c r="D34" s="26">
        <f>D29-D33</f>
        <v>0</v>
      </c>
    </row>
    <row r="36" spans="1:4" x14ac:dyDescent="0.2">
      <c r="A36" s="15" t="s">
        <v>53</v>
      </c>
      <c r="B36" s="52"/>
      <c r="C36" s="16"/>
      <c r="D36" s="108" t="str">
        <f>IF(D34&lt;&gt;0,D31/D34,"")</f>
        <v/>
      </c>
    </row>
    <row r="37" spans="1:4" x14ac:dyDescent="0.2">
      <c r="A37" s="12" t="s">
        <v>276</v>
      </c>
    </row>
    <row r="40" spans="1:4" ht="15" x14ac:dyDescent="0.25">
      <c r="A40" s="17" t="s">
        <v>59</v>
      </c>
    </row>
    <row r="42" spans="1:4" ht="12.75" customHeight="1" x14ac:dyDescent="0.2">
      <c r="A42" s="15" t="s">
        <v>289</v>
      </c>
      <c r="B42" s="52"/>
      <c r="C42" s="18" t="s">
        <v>38</v>
      </c>
      <c r="D42" s="49">
        <f>'Données de base'!G17</f>
        <v>0</v>
      </c>
    </row>
    <row r="44" spans="1:4" x14ac:dyDescent="0.2">
      <c r="A44" s="15" t="s">
        <v>278</v>
      </c>
      <c r="B44" s="52"/>
      <c r="C44" s="81"/>
      <c r="D44" s="49">
        <f>'Données de base'!C142</f>
        <v>0</v>
      </c>
    </row>
    <row r="46" spans="1:4" x14ac:dyDescent="0.2">
      <c r="A46" s="15" t="s">
        <v>60</v>
      </c>
      <c r="B46" s="52"/>
      <c r="C46" s="16"/>
      <c r="D46" s="108" t="str">
        <f>IF(D44&lt;&gt;0,D42/D44,"")</f>
        <v/>
      </c>
    </row>
    <row r="47" spans="1:4" x14ac:dyDescent="0.2">
      <c r="A47" s="12" t="s">
        <v>280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F47"/>
  <sheetViews>
    <sheetView zoomScaleNormal="100" workbookViewId="0">
      <selection activeCell="F24" sqref="F24"/>
    </sheetView>
  </sheetViews>
  <sheetFormatPr baseColWidth="10" defaultRowHeight="12.75" x14ac:dyDescent="0.2"/>
  <cols>
    <col min="1" max="1" width="48.28515625" bestFit="1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290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291</v>
      </c>
      <c r="B12" s="53"/>
      <c r="C12" s="20"/>
      <c r="D12" s="21">
        <f>IF('Données de base'!C45&lt;&gt;0,IF('Données de base'!C45&lt;0,'Données de base'!C45,-'Données de base'!C45),IF('Données de base'!G62&lt;&gt;0,IF('Données de base'!G62&lt;0,-'Données de base'!G62,'Données de base'!G62),0))</f>
        <v>0</v>
      </c>
      <c r="F12" s="47"/>
    </row>
    <row r="13" spans="1:6" s="11" customFormat="1" x14ac:dyDescent="0.2">
      <c r="A13" s="22" t="s">
        <v>44</v>
      </c>
      <c r="B13" s="51" t="s">
        <v>7</v>
      </c>
      <c r="C13" s="23">
        <v>33</v>
      </c>
      <c r="D13" s="106">
        <f>'Données de base'!C56+'Données de base'!C66+'Données de base'!C86+'Données de base'!C76+'Données de base'!C96</f>
        <v>0</v>
      </c>
    </row>
    <row r="14" spans="1:6" s="11" customFormat="1" x14ac:dyDescent="0.2">
      <c r="A14" s="22" t="s">
        <v>273</v>
      </c>
      <c r="B14" s="51" t="s">
        <v>7</v>
      </c>
      <c r="C14" s="23">
        <v>38</v>
      </c>
      <c r="D14" s="106">
        <f>'Données de base'!C106</f>
        <v>0</v>
      </c>
    </row>
    <row r="15" spans="1:6" s="11" customFormat="1" x14ac:dyDescent="0.2">
      <c r="A15" s="22" t="s">
        <v>322</v>
      </c>
      <c r="B15" s="51"/>
      <c r="C15" s="23">
        <v>366</v>
      </c>
      <c r="D15" s="106">
        <f>'Données de base'!C112</f>
        <v>0</v>
      </c>
    </row>
    <row r="16" spans="1:6" s="11" customFormat="1" x14ac:dyDescent="0.2">
      <c r="A16" s="22" t="s">
        <v>274</v>
      </c>
      <c r="B16" s="51" t="s">
        <v>8</v>
      </c>
      <c r="C16" s="23">
        <v>48</v>
      </c>
      <c r="D16" s="106">
        <f>'Données de base'!G72</f>
        <v>0</v>
      </c>
    </row>
    <row r="17" spans="1:6" s="11" customFormat="1" x14ac:dyDescent="0.2">
      <c r="A17" s="15" t="s">
        <v>45</v>
      </c>
      <c r="B17" s="52"/>
      <c r="C17" s="16"/>
      <c r="D17" s="26">
        <f>SUM(D12:D15)-SUM(D16)</f>
        <v>0</v>
      </c>
    </row>
    <row r="19" spans="1:6" x14ac:dyDescent="0.2">
      <c r="A19" s="19" t="s">
        <v>46</v>
      </c>
      <c r="B19" s="50" t="s">
        <v>7</v>
      </c>
      <c r="C19" s="20">
        <v>690</v>
      </c>
      <c r="D19" s="21">
        <f>'Données de base'!G128</f>
        <v>0</v>
      </c>
    </row>
    <row r="20" spans="1:6" x14ac:dyDescent="0.2">
      <c r="A20" s="22" t="s">
        <v>47</v>
      </c>
      <c r="B20" s="51" t="s">
        <v>8</v>
      </c>
      <c r="C20" s="23">
        <v>590</v>
      </c>
      <c r="D20" s="25">
        <f>'Données de base'!C128</f>
        <v>0</v>
      </c>
    </row>
    <row r="21" spans="1:6" x14ac:dyDescent="0.2">
      <c r="A21" s="15" t="s">
        <v>48</v>
      </c>
      <c r="B21" s="52"/>
      <c r="C21" s="16"/>
      <c r="D21" s="26">
        <f>D19-D20</f>
        <v>0</v>
      </c>
    </row>
    <row r="23" spans="1:6" x14ac:dyDescent="0.2">
      <c r="A23" s="15" t="s">
        <v>49</v>
      </c>
      <c r="B23" s="52"/>
      <c r="C23" s="16"/>
      <c r="D23" s="108" t="e">
        <f>IF(AND(D21=0,D17&gt;0),1,IF(AND(D21=0,D17&lt;0),-0.01,IF(AND(D21&lt;0,D17&gt;0),1,IF(AND(D21&lt;0,D17&lt;0),-0.01,D17/D21))))</f>
        <v>#DIV/0!</v>
      </c>
      <c r="E23" s="116"/>
      <c r="F23" s="116" t="s">
        <v>347</v>
      </c>
    </row>
    <row r="24" spans="1:6" x14ac:dyDescent="0.2">
      <c r="A24" s="12" t="s">
        <v>249</v>
      </c>
      <c r="E24" s="132">
        <v>1</v>
      </c>
      <c r="F24" s="133" t="s">
        <v>374</v>
      </c>
    </row>
    <row r="25" spans="1:6" x14ac:dyDescent="0.2">
      <c r="E25" s="132">
        <v>-0.01</v>
      </c>
      <c r="F25" s="133" t="s">
        <v>348</v>
      </c>
    </row>
    <row r="27" spans="1:6" ht="15" x14ac:dyDescent="0.25">
      <c r="A27" s="94" t="s">
        <v>50</v>
      </c>
    </row>
    <row r="29" spans="1:6" ht="12.75" customHeight="1" x14ac:dyDescent="0.2">
      <c r="A29" s="19" t="s">
        <v>212</v>
      </c>
      <c r="B29" s="53" t="s">
        <v>7</v>
      </c>
      <c r="C29" s="83" t="s">
        <v>313</v>
      </c>
      <c r="D29" s="21">
        <f>'Données de base'!G45</f>
        <v>0</v>
      </c>
    </row>
    <row r="30" spans="1:6" ht="12.75" customHeight="1" x14ac:dyDescent="0.2">
      <c r="A30" s="19" t="s">
        <v>149</v>
      </c>
      <c r="B30" s="56" t="s">
        <v>8</v>
      </c>
      <c r="C30" s="48" t="s">
        <v>25</v>
      </c>
      <c r="D30" s="25">
        <f>IF('Données de base'!C45&lt;0,-'Données de base'!C45,'Données de base'!C45)</f>
        <v>0</v>
      </c>
    </row>
    <row r="31" spans="1:6" x14ac:dyDescent="0.2">
      <c r="A31" s="15" t="s">
        <v>56</v>
      </c>
      <c r="B31" s="52"/>
      <c r="C31" s="16"/>
      <c r="D31" s="26">
        <f>D29-D30</f>
        <v>0</v>
      </c>
    </row>
    <row r="32" spans="1:6" x14ac:dyDescent="0.2">
      <c r="A32" s="15"/>
      <c r="B32" s="52"/>
      <c r="C32" s="16"/>
      <c r="D32" s="43"/>
    </row>
    <row r="33" spans="1:4" x14ac:dyDescent="0.2">
      <c r="A33" s="19" t="s">
        <v>292</v>
      </c>
      <c r="B33" s="56" t="s">
        <v>8</v>
      </c>
      <c r="C33" s="48" t="s">
        <v>31</v>
      </c>
      <c r="D33" s="47">
        <f>'Données de base'!G62</f>
        <v>0</v>
      </c>
    </row>
    <row r="34" spans="1:4" x14ac:dyDescent="0.2">
      <c r="A34" s="15" t="s">
        <v>52</v>
      </c>
      <c r="B34" s="52"/>
      <c r="C34" s="16"/>
      <c r="D34" s="26">
        <f>D29-D33</f>
        <v>0</v>
      </c>
    </row>
    <row r="36" spans="1:4" x14ac:dyDescent="0.2">
      <c r="A36" s="15" t="s">
        <v>53</v>
      </c>
      <c r="B36" s="52"/>
      <c r="C36" s="16"/>
      <c r="D36" s="108" t="str">
        <f>IF(D34&lt;&gt;0,D31/D34,"")</f>
        <v/>
      </c>
    </row>
    <row r="37" spans="1:4" x14ac:dyDescent="0.2">
      <c r="A37" s="12" t="s">
        <v>276</v>
      </c>
    </row>
    <row r="40" spans="1:4" ht="15" x14ac:dyDescent="0.25">
      <c r="A40" s="17" t="s">
        <v>59</v>
      </c>
    </row>
    <row r="42" spans="1:4" ht="12.75" customHeight="1" x14ac:dyDescent="0.2">
      <c r="A42" s="15" t="s">
        <v>293</v>
      </c>
      <c r="B42" s="52"/>
      <c r="C42" s="18" t="s">
        <v>38</v>
      </c>
      <c r="D42" s="49">
        <f>'Données de base'!G18</f>
        <v>0</v>
      </c>
    </row>
    <row r="44" spans="1:4" x14ac:dyDescent="0.2">
      <c r="A44" s="15" t="s">
        <v>278</v>
      </c>
      <c r="B44" s="52"/>
      <c r="C44" s="81"/>
      <c r="D44" s="49">
        <f>'Données de base'!C143</f>
        <v>0</v>
      </c>
    </row>
    <row r="46" spans="1:4" x14ac:dyDescent="0.2">
      <c r="A46" s="15" t="s">
        <v>60</v>
      </c>
      <c r="B46" s="52"/>
      <c r="C46" s="16"/>
      <c r="D46" s="108" t="str">
        <f>IF(D44&lt;&gt;0,D42/D44,"")</f>
        <v/>
      </c>
    </row>
    <row r="47" spans="1:4" x14ac:dyDescent="0.2">
      <c r="A47" s="12" t="s">
        <v>280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F37"/>
  <sheetViews>
    <sheetView zoomScaleNormal="100" workbookViewId="0">
      <selection activeCell="F24" sqref="F24"/>
    </sheetView>
  </sheetViews>
  <sheetFormatPr baseColWidth="10" defaultRowHeight="12.75" x14ac:dyDescent="0.2"/>
  <cols>
    <col min="1" max="1" width="60.85546875" customWidth="1"/>
    <col min="2" max="2" width="3.28515625" style="46" bestFit="1" customWidth="1"/>
    <col min="3" max="3" width="13.42578125" style="13" bestFit="1" customWidth="1"/>
    <col min="4" max="4" width="15.7109375" style="6" customWidth="1"/>
  </cols>
  <sheetData>
    <row r="1" spans="1:6" x14ac:dyDescent="0.2">
      <c r="A1" s="34" t="s">
        <v>41</v>
      </c>
      <c r="C1" s="16" t="str">
        <f>IF('Données de base'!B3&lt;&gt;0,'Données de base'!B3,"")</f>
        <v/>
      </c>
    </row>
    <row r="2" spans="1:6" x14ac:dyDescent="0.2">
      <c r="A2" s="34"/>
    </row>
    <row r="3" spans="1:6" x14ac:dyDescent="0.2">
      <c r="A3" s="34" t="s">
        <v>42</v>
      </c>
      <c r="C3" s="41" t="str">
        <f>IF('Données de base'!D3&lt;&gt;0,'Données de base'!D3,"")</f>
        <v/>
      </c>
    </row>
    <row r="5" spans="1:6" x14ac:dyDescent="0.2">
      <c r="A5" s="34" t="s">
        <v>333</v>
      </c>
      <c r="C5" s="42" t="str">
        <f>IF('Données de base'!G3&lt;&gt;0,'Données de base'!G3,"")</f>
        <v/>
      </c>
    </row>
    <row r="7" spans="1:6" ht="15.75" x14ac:dyDescent="0.25">
      <c r="A7" s="2" t="s">
        <v>311</v>
      </c>
    </row>
    <row r="9" spans="1:6" ht="24" x14ac:dyDescent="0.2">
      <c r="C9" s="95" t="s">
        <v>54</v>
      </c>
      <c r="D9" s="27" t="s">
        <v>55</v>
      </c>
    </row>
    <row r="10" spans="1:6" ht="15" x14ac:dyDescent="0.25">
      <c r="A10" s="17" t="s">
        <v>43</v>
      </c>
    </row>
    <row r="12" spans="1:6" x14ac:dyDescent="0.2">
      <c r="A12" s="19" t="s">
        <v>294</v>
      </c>
      <c r="B12" s="53"/>
      <c r="C12" s="20"/>
      <c r="D12" s="21">
        <f>IF('Données de base'!C46&lt;&gt;0,IF('Données de base'!C46&lt;0,'Données de base'!C46,-'Données de base'!C46),IF('Données de base'!G63&lt;&gt;0,IF('Données de base'!G63&lt;0,-'Données de base'!G63,'Données de base'!G63),0))</f>
        <v>0</v>
      </c>
      <c r="F12" s="47"/>
    </row>
    <row r="13" spans="1:6" s="11" customFormat="1" x14ac:dyDescent="0.2">
      <c r="A13" s="22" t="s">
        <v>44</v>
      </c>
      <c r="B13" s="51" t="s">
        <v>7</v>
      </c>
      <c r="C13" s="23">
        <v>33</v>
      </c>
      <c r="D13" s="106">
        <f>'Données de base'!C57+'Données de base'!C67+'Données de base'!C87+'Données de base'!C77+'Données de base'!C97</f>
        <v>0</v>
      </c>
    </row>
    <row r="14" spans="1:6" s="11" customFormat="1" x14ac:dyDescent="0.2">
      <c r="A14" s="22" t="s">
        <v>322</v>
      </c>
      <c r="B14" s="51" t="s">
        <v>7</v>
      </c>
      <c r="C14" s="23">
        <v>366</v>
      </c>
      <c r="D14" s="106">
        <f>'Données de base'!C113</f>
        <v>0</v>
      </c>
    </row>
    <row r="15" spans="1:6" s="11" customFormat="1" x14ac:dyDescent="0.2">
      <c r="A15" s="22" t="s">
        <v>343</v>
      </c>
      <c r="B15" s="51" t="s">
        <v>7</v>
      </c>
      <c r="C15" s="23">
        <v>3898</v>
      </c>
      <c r="D15" s="106">
        <f>'Données de base'!C39</f>
        <v>0</v>
      </c>
    </row>
    <row r="16" spans="1:6" s="11" customFormat="1" x14ac:dyDescent="0.2">
      <c r="A16" s="22" t="s">
        <v>346</v>
      </c>
      <c r="B16" s="51" t="s">
        <v>8</v>
      </c>
      <c r="C16" s="23">
        <v>4898</v>
      </c>
      <c r="D16" s="106">
        <f>'Données de base'!G39</f>
        <v>0</v>
      </c>
    </row>
    <row r="17" spans="1:6" x14ac:dyDescent="0.2">
      <c r="A17" s="15" t="s">
        <v>45</v>
      </c>
      <c r="B17" s="52"/>
      <c r="C17" s="16"/>
      <c r="D17" s="26">
        <f>SUM(D12:D15)-D16</f>
        <v>0</v>
      </c>
    </row>
    <row r="19" spans="1:6" x14ac:dyDescent="0.2">
      <c r="A19" s="19" t="s">
        <v>46</v>
      </c>
      <c r="B19" s="50" t="s">
        <v>7</v>
      </c>
      <c r="C19" s="20">
        <v>690</v>
      </c>
      <c r="D19" s="21">
        <f>'Données de base'!G129</f>
        <v>0</v>
      </c>
    </row>
    <row r="20" spans="1:6" x14ac:dyDescent="0.2">
      <c r="A20" s="22" t="s">
        <v>47</v>
      </c>
      <c r="B20" s="51" t="s">
        <v>8</v>
      </c>
      <c r="C20" s="23">
        <v>590</v>
      </c>
      <c r="D20" s="25">
        <f>'Données de base'!C129</f>
        <v>0</v>
      </c>
    </row>
    <row r="21" spans="1:6" x14ac:dyDescent="0.2">
      <c r="A21" s="15" t="s">
        <v>48</v>
      </c>
      <c r="B21" s="52"/>
      <c r="C21" s="16"/>
      <c r="D21" s="26">
        <f>D19-D20</f>
        <v>0</v>
      </c>
    </row>
    <row r="23" spans="1:6" x14ac:dyDescent="0.2">
      <c r="A23" s="15" t="s">
        <v>58</v>
      </c>
      <c r="B23" s="52"/>
      <c r="C23" s="16"/>
      <c r="D23" s="108" t="e">
        <f>IF(AND(D21=0,D17&gt;0),1,IF(AND(D21=0,D17&lt;0),-0.01,IF(AND(D21&lt;0,D17&gt;0),1,IF(AND(D21&lt;0,D17&lt;0),-0.01,D17/D21))))</f>
        <v>#DIV/0!</v>
      </c>
      <c r="E23" s="116"/>
      <c r="F23" s="116" t="s">
        <v>347</v>
      </c>
    </row>
    <row r="24" spans="1:6" x14ac:dyDescent="0.2">
      <c r="A24" s="12" t="s">
        <v>249</v>
      </c>
      <c r="E24" s="132">
        <v>1</v>
      </c>
      <c r="F24" s="133" t="s">
        <v>374</v>
      </c>
    </row>
    <row r="25" spans="1:6" x14ac:dyDescent="0.2">
      <c r="E25" s="132">
        <v>-0.01</v>
      </c>
      <c r="F25" s="133" t="s">
        <v>348</v>
      </c>
    </row>
    <row r="27" spans="1:6" ht="15" x14ac:dyDescent="0.25">
      <c r="A27" s="94" t="s">
        <v>50</v>
      </c>
    </row>
    <row r="29" spans="1:6" ht="12.75" customHeight="1" x14ac:dyDescent="0.2">
      <c r="A29" s="19" t="s">
        <v>213</v>
      </c>
      <c r="B29" s="53" t="s">
        <v>7</v>
      </c>
      <c r="C29" s="83">
        <v>7301</v>
      </c>
      <c r="D29" s="21">
        <f>'Données de base'!G46</f>
        <v>0</v>
      </c>
    </row>
    <row r="30" spans="1:6" ht="12.75" customHeight="1" x14ac:dyDescent="0.2">
      <c r="A30" s="19" t="s">
        <v>135</v>
      </c>
      <c r="B30" s="56" t="s">
        <v>8</v>
      </c>
      <c r="C30" s="48" t="s">
        <v>25</v>
      </c>
      <c r="D30" s="25">
        <f>IF('Données de base'!C46&lt;0,-'Données de base'!C46,'Données de base'!C46)</f>
        <v>0</v>
      </c>
    </row>
    <row r="31" spans="1:6" x14ac:dyDescent="0.2">
      <c r="A31" s="15" t="s">
        <v>56</v>
      </c>
      <c r="B31" s="52"/>
      <c r="C31" s="16"/>
      <c r="D31" s="26">
        <f>D29-D30</f>
        <v>0</v>
      </c>
    </row>
    <row r="32" spans="1:6" x14ac:dyDescent="0.2">
      <c r="A32" s="15"/>
      <c r="B32" s="52"/>
      <c r="C32" s="16"/>
      <c r="D32" s="43"/>
    </row>
    <row r="33" spans="1:4" x14ac:dyDescent="0.2">
      <c r="A33" s="19" t="s">
        <v>295</v>
      </c>
      <c r="B33" s="56" t="s">
        <v>8</v>
      </c>
      <c r="C33" s="48" t="s">
        <v>31</v>
      </c>
      <c r="D33" s="47">
        <f>'Données de base'!G63</f>
        <v>0</v>
      </c>
    </row>
    <row r="34" spans="1:4" x14ac:dyDescent="0.2">
      <c r="A34" s="15" t="s">
        <v>52</v>
      </c>
      <c r="B34" s="52"/>
      <c r="C34" s="16"/>
      <c r="D34" s="26">
        <f>D29-D33</f>
        <v>0</v>
      </c>
    </row>
    <row r="36" spans="1:4" x14ac:dyDescent="0.2">
      <c r="A36" s="15" t="s">
        <v>53</v>
      </c>
      <c r="B36" s="52"/>
      <c r="C36" s="16"/>
      <c r="D36" s="108" t="str">
        <f>IF(D34&lt;&gt;0,D31/D34,"")</f>
        <v/>
      </c>
    </row>
    <row r="37" spans="1:4" x14ac:dyDescent="0.2">
      <c r="A37" s="12" t="s">
        <v>276</v>
      </c>
    </row>
  </sheetData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18</vt:i4>
      </vt:variant>
    </vt:vector>
  </HeadingPairs>
  <TitlesOfParts>
    <vt:vector size="32" baseType="lpstr">
      <vt:lpstr>Contenu</vt:lpstr>
      <vt:lpstr>Données de base</vt:lpstr>
      <vt:lpstr>Compte global</vt:lpstr>
      <vt:lpstr>Compte général</vt:lpstr>
      <vt:lpstr>FS alim. eau</vt:lpstr>
      <vt:lpstr>FS trait. eaux usées</vt:lpstr>
      <vt:lpstr>FS MV_3</vt:lpstr>
      <vt:lpstr>FS MV_4</vt:lpstr>
      <vt:lpstr>FS gestion déchets</vt:lpstr>
      <vt:lpstr>FS service du feu</vt:lpstr>
      <vt:lpstr>FS_3</vt:lpstr>
      <vt:lpstr>FS_4</vt:lpstr>
      <vt:lpstr>FS_5</vt:lpstr>
      <vt:lpstr>FS_6</vt:lpstr>
      <vt:lpstr>Contenu!ANREDE</vt:lpstr>
      <vt:lpstr>'Compte global'!Druckbereich</vt:lpstr>
      <vt:lpstr>'Données de base'!Druckbereich</vt:lpstr>
      <vt:lpstr>'Compte général'!Drucktitel</vt:lpstr>
      <vt:lpstr>'Compte global'!Drucktitel</vt:lpstr>
      <vt:lpstr>'FS alim. eau'!Drucktitel</vt:lpstr>
      <vt:lpstr>'FS gestion déchets'!Drucktitel</vt:lpstr>
      <vt:lpstr>'FS MV_3'!Drucktitel</vt:lpstr>
      <vt:lpstr>'FS MV_4'!Drucktitel</vt:lpstr>
      <vt:lpstr>'FS service du feu'!Drucktitel</vt:lpstr>
      <vt:lpstr>'FS trait. eaux usées'!Drucktitel</vt:lpstr>
      <vt:lpstr>FS_3!Drucktitel</vt:lpstr>
      <vt:lpstr>FS_4!Drucktitel</vt:lpstr>
      <vt:lpstr>FS_5!Drucktitel</vt:lpstr>
      <vt:lpstr>FS_6!Drucktitel</vt:lpstr>
      <vt:lpstr>Contenu!OLE_LINK1</vt:lpstr>
      <vt:lpstr>Contenu!OLE_LINK11</vt:lpstr>
      <vt:lpstr>Contenu!OLE_LINK3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hans.schaefer@regiosupport.ch</dc:creator>
  <cp:lastModifiedBy>Markwalder Iris, DIJ-AGR-GeM</cp:lastModifiedBy>
  <cp:lastPrinted>2021-05-11T14:28:56Z</cp:lastPrinted>
  <dcterms:created xsi:type="dcterms:W3CDTF">2001-11-28T09:54:57Z</dcterms:created>
  <dcterms:modified xsi:type="dcterms:W3CDTF">2025-03-11T10:35:24Z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2025-03-11T10:33:32Z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65ae8161-ec3c-4cd2-abcb-72ff5d29a7e7</vt:lpwstr>
  </property>
  <property fmtid="{D5CDD505-2E9C-101B-9397-08002B2CF9AE}" pid="8" name="MSIP_Label_74fdd986-87d9-48c6-acda-407b1ab5fef0_ContentBits">
    <vt:lpwstr>0</vt:lpwstr>
  </property>
</Properties>
</file>